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18"/>
  <workbookPr defaultThemeVersion="166925"/>
  <mc:AlternateContent xmlns:mc="http://schemas.openxmlformats.org/markup-compatibility/2006">
    <mc:Choice Requires="x15">
      <x15ac:absPath xmlns:x15ac="http://schemas.microsoft.com/office/spreadsheetml/2010/11/ac" url="https://southlanarkshire-my.sharepoint.com/personal/csumner_slc_ac_uk/Documents/SLC IS Strategy, SLT and Board/Board Papers/Bi-Monthy Cyber Report for Board/"/>
    </mc:Choice>
  </mc:AlternateContent>
  <xr:revisionPtr revIDLastSave="131" documentId="13_ncr:1_{9700E364-49FA-4819-8071-1618E66DAAA9}" xr6:coauthVersionLast="47" xr6:coauthVersionMax="47" xr10:uidLastSave="{8FC3B8C5-D64B-48C1-A9A2-7EF044158E77}"/>
  <bookViews>
    <workbookView xWindow="-120" yWindow="-120" windowWidth="29040" windowHeight="15720" tabRatio="631" firstSheet="2" activeTab="2" xr2:uid="{24DC261D-08F8-444C-9925-07DB628B3500}"/>
  </bookViews>
  <sheets>
    <sheet name="Pervade Export" sheetId="26" state="hidden" r:id="rId1"/>
    <sheet name="Pervade Import" sheetId="18" state="hidden" r:id="rId2"/>
    <sheet name="SLC Cyber Risk Register" sheetId="51" r:id="rId3"/>
    <sheet name="Assessment Sheet" sheetId="17" r:id="rId4"/>
    <sheet name="Area Summary" sheetId="3" state="hidden" r:id="rId5"/>
    <sheet name="Report Tables" sheetId="5" state="hidden" r:id="rId6"/>
    <sheet name="Summary Sheet" sheetId="1" r:id="rId7"/>
    <sheet name="Maturity Posture" sheetId="6" r:id="rId8"/>
    <sheet name="Maturity Posture Charts" sheetId="7" r:id="rId9"/>
    <sheet name="Risk Register" sheetId="10" state="hidden" r:id="rId10"/>
    <sheet name="Risk Posture" sheetId="14" state="hidden" r:id="rId11"/>
    <sheet name="Tier 1 Score Card Calc" sheetId="27" r:id="rId12"/>
    <sheet name="Tier 1 Score Card" sheetId="40" r:id="rId13"/>
    <sheet name="Tier 2 Score Card Calc" sheetId="44" r:id="rId14"/>
    <sheet name="Tier 2 Score Card" sheetId="45" r:id="rId15"/>
    <sheet name="Combined Score Card Calc" sheetId="49" r:id="rId16"/>
    <sheet name="Combined Score Card" sheetId="50" r:id="rId17"/>
    <sheet name="PSCRF to ISO" sheetId="8" state="hidden" r:id="rId18"/>
    <sheet name="PSCRF to 10 Steps" sheetId="9" state="hidden" r:id="rId19"/>
    <sheet name="CE Question Set" sheetId="20" state="hidden" r:id="rId20"/>
    <sheet name="Copyright + Changelog" sheetId="25" state="hidden" r:id="rId21"/>
    <sheet name="CAF A" sheetId="21" state="hidden" r:id="rId22"/>
    <sheet name="CAF B" sheetId="22" state="hidden" r:id="rId23"/>
    <sheet name="CAF C" sheetId="23" state="hidden" r:id="rId24"/>
    <sheet name="CAF D" sheetId="24" state="hidden" r:id="rId25"/>
  </sheets>
  <externalReferences>
    <externalReference r:id="rId26"/>
    <externalReference r:id="rId27"/>
    <externalReference r:id="rId28"/>
  </externalReferences>
  <definedNames>
    <definedName name="_xlnm._FilterDatabase" localSheetId="3" hidden="1">'Assessment Sheet'!$L$1:$L$643</definedName>
    <definedName name="_xlnm._FilterDatabase" localSheetId="21" hidden="1">'CAF A'!$A$1:$A$73</definedName>
    <definedName name="_xlnm._FilterDatabase" localSheetId="22" hidden="1">'CAF B'!$A$1:$A$191</definedName>
    <definedName name="_xlnm._FilterDatabase" localSheetId="23" hidden="1">'CAF C'!$A$1:$A$71</definedName>
    <definedName name="_xlnm._FilterDatabase" localSheetId="24" hidden="1">'CAF D'!$A$1:$A$48</definedName>
    <definedName name="_xlnm._FilterDatabase" localSheetId="19" hidden="1">'CE Question Set'!$K$1:$K$123</definedName>
    <definedName name="_xlnm._FilterDatabase" localSheetId="0" hidden="1">'Pervade Export'!#REF!</definedName>
    <definedName name="_xlnm._FilterDatabase" localSheetId="1" hidden="1">'Pervade Import'!$B$1:$B$643</definedName>
    <definedName name="_xlnm._FilterDatabase" localSheetId="18" hidden="1">'PSCRF to 10 Steps'!$G$1:$G$107</definedName>
    <definedName name="_xlnm._FilterDatabase" localSheetId="17" hidden="1">'PSCRF to ISO'!$F$1:$F$109</definedName>
    <definedName name="_Hlk111456068" localSheetId="3">'Assessment Sheet'!$B$200</definedName>
    <definedName name="_Hlk111456068" localSheetId="1">'Pervade Import'!$B$200</definedName>
    <definedName name="_Hlk112836299" localSheetId="3">'Assessment Sheet'!$B$116</definedName>
    <definedName name="_Hlk112836299" localSheetId="1">'Pervade Import'!$B$116</definedName>
    <definedName name="_Toc112849667" localSheetId="3">'Assessment Sheet'!$A$1</definedName>
    <definedName name="_Toc112849667" localSheetId="1">'Pervade Import'!$A$1</definedName>
    <definedName name="_Toc112849668" localSheetId="3">'Assessment Sheet'!$A$2</definedName>
    <definedName name="_Toc112849668" localSheetId="1">'Pervade Import'!$A$2</definedName>
    <definedName name="_Toc112849669" localSheetId="3">'Assessment Sheet'!$A$4</definedName>
    <definedName name="_Toc112849669" localSheetId="1">'Pervade Import'!$A$4</definedName>
    <definedName name="_Toc112849670" localSheetId="3">'Assessment Sheet'!$A$13</definedName>
    <definedName name="_Toc112849670" localSheetId="1">'Pervade Import'!$A$13</definedName>
    <definedName name="_Toc112849671" localSheetId="3">'Assessment Sheet'!$A$21</definedName>
    <definedName name="_Toc112849671" localSheetId="1">'Pervade Import'!$A$21</definedName>
    <definedName name="_Toc112849672" localSheetId="3">'Assessment Sheet'!$A$30</definedName>
    <definedName name="_Toc112849672" localSheetId="1">'Pervade Import'!$A$30</definedName>
    <definedName name="_Toc112849673" localSheetId="3">'Assessment Sheet'!$A$38</definedName>
    <definedName name="_Toc112849673" localSheetId="1">'Pervade Import'!$A$38</definedName>
    <definedName name="_Toc112849674" localSheetId="3">'Assessment Sheet'!$A$40</definedName>
    <definedName name="_Toc112849674" localSheetId="1">'Pervade Import'!$A$40</definedName>
    <definedName name="_Toc112849675" localSheetId="3">'Assessment Sheet'!$A$51</definedName>
    <definedName name="_Toc112849675" localSheetId="1">'Pervade Import'!$A$51</definedName>
    <definedName name="_Toc112849676" localSheetId="3">'Assessment Sheet'!$A$60</definedName>
    <definedName name="_Toc112849676" localSheetId="1">'Pervade Import'!$A$60</definedName>
    <definedName name="_Toc112849677" localSheetId="3">'Assessment Sheet'!#REF!</definedName>
    <definedName name="_Toc112849677" localSheetId="1">'Pervade Import'!#REF!</definedName>
    <definedName name="_Toc112849678" localSheetId="3">'Assessment Sheet'!$A$82</definedName>
    <definedName name="_Toc112849678" localSheetId="1">'Pervade Import'!$A$82</definedName>
    <definedName name="_Toc112849679" localSheetId="3">'Assessment Sheet'!$A$83</definedName>
    <definedName name="_Toc112849679" localSheetId="1">'Pervade Import'!$A$83</definedName>
    <definedName name="_Toc112849680" localSheetId="3">'Assessment Sheet'!$A$85</definedName>
    <definedName name="_Toc112849680" localSheetId="1">'Pervade Import'!$A$85</definedName>
    <definedName name="_Toc112849681" localSheetId="3">'Assessment Sheet'!$A$94</definedName>
    <definedName name="_Toc112849681" localSheetId="1">'Pervade Import'!$A$94</definedName>
    <definedName name="_Toc112849682" localSheetId="3">'Assessment Sheet'!$A$98</definedName>
    <definedName name="_Toc112849682" localSheetId="1">'Pervade Import'!$A$98</definedName>
    <definedName name="_Toc112849683" localSheetId="3">'Assessment Sheet'!$A$105</definedName>
    <definedName name="_Toc112849683" localSheetId="1">'Pervade Import'!$A$105</definedName>
    <definedName name="_Toc112849684" localSheetId="3">'Assessment Sheet'!$A$111</definedName>
    <definedName name="_Toc112849684" localSheetId="1">'Pervade Import'!$A$111</definedName>
    <definedName name="_Toc112849685" localSheetId="3">'Assessment Sheet'!$A$130</definedName>
    <definedName name="_Toc112849685" localSheetId="1">'Pervade Import'!$A$130</definedName>
    <definedName name="_Toc112849686" localSheetId="3">'Assessment Sheet'!$A$132</definedName>
    <definedName name="_Toc112849686" localSheetId="1">'Pervade Import'!$A$132</definedName>
    <definedName name="_Toc112849687" localSheetId="3">'Assessment Sheet'!$A$134</definedName>
    <definedName name="_Toc112849687" localSheetId="1">'Pervade Import'!$A$134</definedName>
    <definedName name="_Toc112849688" localSheetId="3">'Assessment Sheet'!$A$145</definedName>
    <definedName name="_Toc112849688" localSheetId="1">'Pervade Import'!$A$145</definedName>
    <definedName name="_Toc112849689" localSheetId="3">'Assessment Sheet'!$A$151</definedName>
    <definedName name="_Toc112849689" localSheetId="1">'Pervade Import'!$A$151</definedName>
    <definedName name="_Toc112849690" localSheetId="3">'Assessment Sheet'!$A$156</definedName>
    <definedName name="_Toc112849690" localSheetId="1">'Pervade Import'!$A$156</definedName>
    <definedName name="_Toc112849691" localSheetId="3">'Assessment Sheet'!$A$159</definedName>
    <definedName name="_Toc112849691" localSheetId="1">'Pervade Import'!$A$159</definedName>
    <definedName name="_Toc112849692" localSheetId="3">'Assessment Sheet'!$A$171</definedName>
    <definedName name="_Toc112849692" localSheetId="1">'Pervade Import'!$A$171</definedName>
    <definedName name="_Toc112849693" localSheetId="3">'Assessment Sheet'!$A$178</definedName>
    <definedName name="_Toc112849693" localSheetId="1">'Pervade Import'!$A$178</definedName>
    <definedName name="_Toc112849694" localSheetId="3">'Assessment Sheet'!$A$185</definedName>
    <definedName name="_Toc112849694" localSheetId="1">'Pervade Import'!$A$185</definedName>
    <definedName name="_Toc112849695" localSheetId="3">'Assessment Sheet'!$A$190</definedName>
    <definedName name="_Toc112849695" localSheetId="1">'Pervade Import'!$A$190</definedName>
    <definedName name="_Toc112849696" localSheetId="3">'Assessment Sheet'!$A$203</definedName>
    <definedName name="_Toc112849696" localSheetId="1">'Pervade Import'!$A$203</definedName>
    <definedName name="_Toc112849697" localSheetId="3">'Assessment Sheet'!$A$214</definedName>
    <definedName name="_Toc112849697" localSheetId="1">'Pervade Import'!$A$214</definedName>
    <definedName name="_Toc112849698" localSheetId="3">'Assessment Sheet'!$A$216</definedName>
    <definedName name="_Toc112849698" localSheetId="1">'Pervade Import'!$A$216</definedName>
    <definedName name="_Toc112849699" localSheetId="3">'Assessment Sheet'!$A$226</definedName>
    <definedName name="_Toc112849699" localSheetId="1">'Pervade Import'!$A$226</definedName>
    <definedName name="_Toc112849700" localSheetId="3">'Assessment Sheet'!$A$228</definedName>
    <definedName name="_Toc112849700" localSheetId="1">'Pervade Import'!$A$228</definedName>
    <definedName name="_Toc112849701" localSheetId="3">'Assessment Sheet'!$A$238</definedName>
    <definedName name="_Toc112849701" localSheetId="1">'Pervade Import'!$A$238</definedName>
    <definedName name="_Toc112849702" localSheetId="3">'Assessment Sheet'!$A$247</definedName>
    <definedName name="_Toc112849702" localSheetId="1">'Pervade Import'!$A$247</definedName>
    <definedName name="_Toc112849703" localSheetId="3">'Assessment Sheet'!$A$261</definedName>
    <definedName name="_Toc112849703" localSheetId="1">'Pervade Import'!$A$261</definedName>
    <definedName name="_Toc112849704" localSheetId="3">'Assessment Sheet'!$A$269</definedName>
    <definedName name="_Toc112849704" localSheetId="1">'Pervade Import'!$A$269</definedName>
    <definedName name="_Toc112849705" localSheetId="3">'Assessment Sheet'!$A$271</definedName>
    <definedName name="_Toc112849705" localSheetId="1">'Pervade Import'!$A$271</definedName>
    <definedName name="_Toc112849706" localSheetId="3">'Assessment Sheet'!$A$278</definedName>
    <definedName name="_Toc112849706" localSheetId="1">'Pervade Import'!$A$278</definedName>
    <definedName name="_Toc112849707" localSheetId="3">'Assessment Sheet'!$A$294</definedName>
    <definedName name="_Toc112849707" localSheetId="1">'Pervade Import'!$A$294</definedName>
    <definedName name="_Toc112849708" localSheetId="3">'Assessment Sheet'!$A$300</definedName>
    <definedName name="_Toc112849708" localSheetId="1">'Pervade Import'!$A$300</definedName>
    <definedName name="_Toc112849709" localSheetId="3">'Assessment Sheet'!$A$302</definedName>
    <definedName name="_Toc112849709" localSheetId="1">'Pervade Import'!$A$302</definedName>
    <definedName name="_Toc112849710" localSheetId="3">'Assessment Sheet'!$A$316</definedName>
    <definedName name="_Toc112849710" localSheetId="1">'Pervade Import'!$A$316</definedName>
    <definedName name="_Toc112849711" localSheetId="3">'Assessment Sheet'!$A$326</definedName>
    <definedName name="_Toc112849711" localSheetId="1">'Pervade Import'!$A$326</definedName>
    <definedName name="_Toc112849712" localSheetId="3">'Assessment Sheet'!$A$334</definedName>
    <definedName name="_Toc112849712" localSheetId="1">'Pervade Import'!$A$334</definedName>
    <definedName name="_Toc112849713" localSheetId="3">'Assessment Sheet'!$A$344</definedName>
    <definedName name="_Toc112849713" localSheetId="1">'Pervade Import'!$A$344</definedName>
    <definedName name="_Toc112849714" localSheetId="3">'Assessment Sheet'!$A$346</definedName>
    <definedName name="_Toc112849714" localSheetId="1">'Pervade Import'!$A$346</definedName>
    <definedName name="_Toc112849715" localSheetId="3">'Assessment Sheet'!$A$354</definedName>
    <definedName name="_Toc112849715" localSheetId="1">'Pervade Import'!$A$354</definedName>
    <definedName name="_Toc112849716" localSheetId="3">'Assessment Sheet'!$A$361</definedName>
    <definedName name="_Toc112849716" localSheetId="1">'Pervade Import'!$A$361</definedName>
    <definedName name="_Toc112849717" localSheetId="3">'Assessment Sheet'!#REF!</definedName>
    <definedName name="_Toc112849717" localSheetId="1">'Pervade Import'!#REF!</definedName>
    <definedName name="_Toc112849718" localSheetId="3">'Assessment Sheet'!$A$377</definedName>
    <definedName name="_Toc112849718" localSheetId="1">'Pervade Import'!$A$377</definedName>
    <definedName name="_Toc112849719" localSheetId="3">'Assessment Sheet'!$A$381</definedName>
    <definedName name="_Toc112849719" localSheetId="1">'Pervade Import'!$A$381</definedName>
    <definedName name="_Toc112849720" localSheetId="3">'Assessment Sheet'!$A$386</definedName>
    <definedName name="_Toc112849720" localSheetId="1">'Pervade Import'!$A$386</definedName>
    <definedName name="_Toc112849721" localSheetId="3">'Assessment Sheet'!$A$397</definedName>
    <definedName name="_Toc112849721" localSheetId="1">'Pervade Import'!$A$397</definedName>
    <definedName name="_Toc112849722" localSheetId="3">'Assessment Sheet'!$A$399</definedName>
    <definedName name="_Toc112849722" localSheetId="1">'Pervade Import'!$A$399</definedName>
    <definedName name="_Toc112849723" localSheetId="3">'Assessment Sheet'!$A$407</definedName>
    <definedName name="_Toc112849723" localSheetId="1">'Pervade Import'!$A$407</definedName>
    <definedName name="_Toc112849724" localSheetId="3">'Assessment Sheet'!$A$415</definedName>
    <definedName name="_Toc112849724" localSheetId="1">'Pervade Import'!$A$415</definedName>
    <definedName name="_Toc112849725" localSheetId="3">'Assessment Sheet'!$A$422</definedName>
    <definedName name="_Toc112849725" localSheetId="1">'Pervade Import'!$A$422</definedName>
    <definedName name="_Toc112849726" localSheetId="3">'Assessment Sheet'!$A$428</definedName>
    <definedName name="_Toc112849726" localSheetId="1">'Pervade Import'!$A$428</definedName>
    <definedName name="_Toc112849727" localSheetId="3">'Assessment Sheet'!$A$438</definedName>
    <definedName name="_Toc112849727" localSheetId="1">'Pervade Import'!$A$438</definedName>
    <definedName name="_Toc112849728" localSheetId="3">'Assessment Sheet'!$A$444</definedName>
    <definedName name="_Toc112849728" localSheetId="1">'Pervade Import'!$A$444</definedName>
    <definedName name="_Toc112849729" localSheetId="3">'Assessment Sheet'!$A$450</definedName>
    <definedName name="_Toc112849729" localSheetId="1">'Pervade Import'!$A$450</definedName>
    <definedName name="_Toc112849730" localSheetId="3">'Assessment Sheet'!$A$463</definedName>
    <definedName name="_Toc112849730" localSheetId="1">'Pervade Import'!$A$463</definedName>
    <definedName name="_Toc112849731" localSheetId="3">'Assessment Sheet'!$A$465</definedName>
    <definedName name="_Toc112849731" localSheetId="1">'Pervade Import'!$A$465</definedName>
    <definedName name="_Toc112849732" localSheetId="3">'Assessment Sheet'!$A$475</definedName>
    <definedName name="_Toc112849732" localSheetId="1">'Pervade Import'!$A$475</definedName>
    <definedName name="_Toc112849733" localSheetId="3">'Assessment Sheet'!$A$489</definedName>
    <definedName name="_Toc112849733" localSheetId="1">'Pervade Import'!$A$489</definedName>
    <definedName name="_Toc112849734" localSheetId="3">'Assessment Sheet'!$A$491</definedName>
    <definedName name="_Toc112849734" localSheetId="1">'Pervade Import'!$A$491</definedName>
    <definedName name="_Toc112849735" localSheetId="3">'Assessment Sheet'!$A$507</definedName>
    <definedName name="_Toc112849735" localSheetId="1">'Pervade Import'!$A$507</definedName>
    <definedName name="_Toc112849736" localSheetId="3">'Assessment Sheet'!$A$515</definedName>
    <definedName name="_Toc112849736" localSheetId="1">'Pervade Import'!$A$515</definedName>
    <definedName name="_Toc112849737" localSheetId="3">'Assessment Sheet'!$A$526</definedName>
    <definedName name="_Toc112849737" localSheetId="1">'Pervade Import'!$A$526</definedName>
    <definedName name="_Toc112849738" localSheetId="3">'Assessment Sheet'!$A$528</definedName>
    <definedName name="_Toc112849738" localSheetId="1">'Pervade Import'!$A$528</definedName>
    <definedName name="_Toc112849739" localSheetId="3">'Assessment Sheet'!$A$532</definedName>
    <definedName name="_Toc112849739" localSheetId="1">'Pervade Import'!$A$532</definedName>
    <definedName name="_Toc112849740" localSheetId="3">'Assessment Sheet'!$A$540</definedName>
    <definedName name="_Toc112849740" localSheetId="1">'Pervade Import'!$A$540</definedName>
    <definedName name="_Toc112849741" localSheetId="3">'Assessment Sheet'!$A$549</definedName>
    <definedName name="_Toc112849741" localSheetId="1">'Pervade Import'!$A$549</definedName>
    <definedName name="_Toc112849742" localSheetId="3">'Assessment Sheet'!#REF!</definedName>
    <definedName name="_Toc112849742" localSheetId="1">'Pervade Import'!#REF!</definedName>
    <definedName name="_Toc112849743" localSheetId="3">'Assessment Sheet'!$A$564</definedName>
    <definedName name="_Toc112849743" localSheetId="1">'Pervade Import'!$A$564</definedName>
    <definedName name="_Toc112849744" localSheetId="3">'Assessment Sheet'!$A$575</definedName>
    <definedName name="_Toc112849744" localSheetId="1">'Pervade Import'!$A$575</definedName>
    <definedName name="_Toc112849745" localSheetId="3">'Assessment Sheet'!$A$576</definedName>
    <definedName name="_Toc112849745" localSheetId="1">'Pervade Import'!$A$576</definedName>
    <definedName name="_Toc112849746" localSheetId="3">'Assessment Sheet'!$A$578</definedName>
    <definedName name="_Toc112849746" localSheetId="1">'Pervade Import'!$A$578</definedName>
    <definedName name="_Toc112849747" localSheetId="3">'Assessment Sheet'!$A$583</definedName>
    <definedName name="_Toc112849747" localSheetId="1">'Pervade Import'!$A$583</definedName>
    <definedName name="_Toc112849748" localSheetId="3">'Assessment Sheet'!$A$594</definedName>
    <definedName name="_Toc112849748" localSheetId="1">'Pervade Import'!$A$594</definedName>
    <definedName name="_Toc112849749" localSheetId="3">'Assessment Sheet'!$A$606</definedName>
    <definedName name="_Toc112849749" localSheetId="1">'Pervade Import'!$A$606</definedName>
    <definedName name="_Toc112849750" localSheetId="3">'Assessment Sheet'!$A$611</definedName>
    <definedName name="_Toc112849750" localSheetId="1">'Pervade Import'!$A$611</definedName>
    <definedName name="_Toc112849751" localSheetId="3">'Assessment Sheet'!$A$616</definedName>
    <definedName name="_Toc112849751" localSheetId="1">'Pervade Import'!$A$616</definedName>
    <definedName name="_Toc112849752" localSheetId="3">'Assessment Sheet'!$A$618</definedName>
    <definedName name="_Toc112849752" localSheetId="1">'Pervade Import'!$A$618</definedName>
    <definedName name="_Toc112849753" localSheetId="3">'Assessment Sheet'!$A$620</definedName>
    <definedName name="_Toc112849753" localSheetId="1">'Pervade Import'!$A$620</definedName>
    <definedName name="_Toc112849754" localSheetId="3">'Assessment Sheet'!$A$625</definedName>
    <definedName name="_Toc112849754" localSheetId="1">'Pervade Import'!$A$625</definedName>
    <definedName name="_Toc112849755" localSheetId="3">'Assessment Sheet'!$A$631</definedName>
    <definedName name="_Toc112849755" localSheetId="1">'Pervade Import'!$A$631</definedName>
    <definedName name="_Toc112849756" localSheetId="3">'Assessment Sheet'!$A$633</definedName>
    <definedName name="_Toc112849756" localSheetId="1">'Pervade Import'!$A$633</definedName>
    <definedName name="_Toc112849757" localSheetId="3">'Assessment Sheet'!$A$637</definedName>
    <definedName name="_Toc112849757" localSheetId="1">'Pervade Import'!$A$637</definedName>
    <definedName name="Actual" localSheetId="16">('Combined Score Card'!PeriodInActual*(#REF!&gt;0))*'Combined Score Card'!PeriodInPlan</definedName>
    <definedName name="Actual" localSheetId="15">('Combined Score Card Calc'!PeriodInActual*(#REF!&gt;0))*'Combined Score Card Calc'!PeriodInPlan</definedName>
    <definedName name="Actual" localSheetId="2">('SLC Cyber Risk Register'!PeriodInActual*([1]ISO27001!$R1&gt;0))*'SLC Cyber Risk Register'!PeriodInPlan</definedName>
    <definedName name="Actual" localSheetId="12">('Tier 1 Score Card'!PeriodInActual*(#REF!&gt;0))*'Tier 1 Score Card'!PeriodInPlan</definedName>
    <definedName name="Actual" localSheetId="11">('Tier 1 Score Card Calc'!PeriodInActual*(#REF!&gt;0))*'Tier 1 Score Card Calc'!PeriodInPlan</definedName>
    <definedName name="Actual" localSheetId="14">('Tier 2 Score Card'!PeriodInActual*(#REF!&gt;0))*'Tier 2 Score Card'!PeriodInPlan</definedName>
    <definedName name="Actual" localSheetId="13">('Tier 2 Score Card Calc'!PeriodInActual*(#REF!&gt;0))*'Tier 2 Score Card Calc'!PeriodInPlan</definedName>
    <definedName name="Actual">(PeriodInActual*(#REF!&gt;0))*PeriodInPlan</definedName>
    <definedName name="Actual2">(PeriodInActual*(#REF!&gt;0))*PeriodInPlan</definedName>
    <definedName name="ActualBeyond" localSheetId="16">'Combined Score Card'!PeriodInActual*(#REF!&gt;0)</definedName>
    <definedName name="ActualBeyond" localSheetId="15">'Combined Score Card Calc'!PeriodInActual*(#REF!&gt;0)</definedName>
    <definedName name="ActualBeyond" localSheetId="2">'SLC Cyber Risk Register'!PeriodInActual*([1]ISO27001!$R1&gt;0)</definedName>
    <definedName name="ActualBeyond" localSheetId="12">'Tier 1 Score Card'!PeriodInActual*(#REF!&gt;0)</definedName>
    <definedName name="ActualBeyond" localSheetId="11">'Tier 1 Score Card Calc'!PeriodInActual*(#REF!&gt;0)</definedName>
    <definedName name="ActualBeyond" localSheetId="14">'Tier 2 Score Card'!PeriodInActual*(#REF!&gt;0)</definedName>
    <definedName name="ActualBeyond" localSheetId="13">'Tier 2 Score Card Calc'!PeriodInActual*(#REF!&gt;0)</definedName>
    <definedName name="ActualBeyond">PeriodInActual*(#REF!&gt;0)</definedName>
    <definedName name="Impact">#REF!</definedName>
    <definedName name="Importance">#REF!</definedName>
    <definedName name="Location">#REF!</definedName>
    <definedName name="OLDSECTIONLOOKUP" localSheetId="2">OFFSET('[2]Base-Lookup'!$G$2,0,0,COUNTA('[2]Base-Lookup'!$G:$G)-1,1)</definedName>
    <definedName name="OLDSECTIONLOOKUP">OFFSET(#REF!,0,0,COUNTA(#REF!)-1,1)</definedName>
    <definedName name="OLDSECTIONLOOKUP2" localSheetId="16">OFFSET(#REF!,0,0,COUNTA(#REF!)-1,1)</definedName>
    <definedName name="OLDSECTIONLOOKUP2" localSheetId="15">OFFSET(#REF!,0,0,COUNTA(#REF!)-1,1)</definedName>
    <definedName name="OLDSECTIONLOOKUP2" localSheetId="12">OFFSET(#REF!,0,0,COUNTA(#REF!)-1,1)</definedName>
    <definedName name="OLDSECTIONLOOKUP2" localSheetId="11">OFFSET(#REF!,0,0,COUNTA(#REF!)-1,1)</definedName>
    <definedName name="OLDSECTIONLOOKUP2" localSheetId="14">OFFSET(#REF!,0,0,COUNTA(#REF!)-1,1)</definedName>
    <definedName name="OLDSECTIONLOOKUP2" localSheetId="13">OFFSET(#REF!,0,0,COUNTA(#REF!)-1,1)</definedName>
    <definedName name="OLDSECTIONLOOKUP2">OFFSET(#REF!,0,0,COUNTA(#REF!)-1,1)</definedName>
    <definedName name="PercentComplete" localSheetId="16">'Combined Score Card'!PercentCompleteBeyond*'Combined Score Card'!PeriodInPlan</definedName>
    <definedName name="PercentComplete" localSheetId="15">'Combined Score Card Calc'!PercentCompleteBeyond*'Combined Score Card Calc'!PeriodInPlan</definedName>
    <definedName name="PercentComplete" localSheetId="2">'SLC Cyber Risk Register'!PercentCompleteBeyond*'SLC Cyber Risk Register'!PeriodInPlan</definedName>
    <definedName name="PercentComplete" localSheetId="12">'Tier 1 Score Card'!PercentCompleteBeyond*'Tier 1 Score Card'!PeriodInPlan</definedName>
    <definedName name="PercentComplete" localSheetId="11">'Tier 1 Score Card Calc'!PercentCompleteBeyond*'Tier 1 Score Card Calc'!PeriodInPlan</definedName>
    <definedName name="PercentComplete" localSheetId="14">'Tier 2 Score Card'!PercentCompleteBeyond*'Tier 2 Score Card'!PeriodInPlan</definedName>
    <definedName name="PercentComplete" localSheetId="13">'Tier 2 Score Card Calc'!PercentCompleteBeyond*'Tier 2 Score Card Calc'!PeriodInPlan</definedName>
    <definedName name="PercentComplete">PercentCompleteBeyond*PeriodInPlan</definedName>
    <definedName name="PercentCompleteBeyond" localSheetId="16">(#REF!=MEDIAN(#REF!,#REF!,#REF!+#REF!)*(#REF!&gt;0))*((#REF!&lt;(INT(#REF!+#REF!*#REF!)))+(#REF!=#REF!))*(#REF!&gt;0)</definedName>
    <definedName name="PercentCompleteBeyond" localSheetId="15">(#REF!=MEDIAN(#REF!,#REF!,#REF!+#REF!)*(#REF!&gt;0))*((#REF!&lt;(INT(#REF!+#REF!*#REF!)))+(#REF!=#REF!))*(#REF!&gt;0)</definedName>
    <definedName name="PercentCompleteBeyond" localSheetId="2">([1]ISO27001!A$4=MEDIAN([1]ISO27001!A$4,[1]ISO27001!$R1,[1]ISO27001!$R1+[1]ISO27001!$S1)*([1]ISO27001!$R1&gt;0))*(([1]ISO27001!A$4&lt;(INT([1]ISO27001!$R1+[1]ISO27001!$S1*[1]ISO27001!$T1)))+([1]ISO27001!A$4=[1]ISO27001!$R1))*([1]ISO27001!$T1&gt;0)</definedName>
    <definedName name="PercentCompleteBeyond" localSheetId="12">(#REF!=MEDIAN(#REF!,#REF!,#REF!+#REF!)*(#REF!&gt;0))*((#REF!&lt;(INT(#REF!+#REF!*#REF!)))+(#REF!=#REF!))*(#REF!&gt;0)</definedName>
    <definedName name="PercentCompleteBeyond" localSheetId="11">(#REF!=MEDIAN(#REF!,#REF!,#REF!+#REF!)*(#REF!&gt;0))*((#REF!&lt;(INT(#REF!+#REF!*#REF!)))+(#REF!=#REF!))*(#REF!&gt;0)</definedName>
    <definedName name="PercentCompleteBeyond" localSheetId="14">(#REF!=MEDIAN(#REF!,#REF!,#REF!+#REF!)*(#REF!&gt;0))*((#REF!&lt;(INT(#REF!+#REF!*#REF!)))+(#REF!=#REF!))*(#REF!&gt;0)</definedName>
    <definedName name="PercentCompleteBeyond" localSheetId="13">(#REF!=MEDIAN(#REF!,#REF!,#REF!+#REF!)*(#REF!&gt;0))*((#REF!&lt;(INT(#REF!+#REF!*#REF!)))+(#REF!=#REF!))*(#REF!&gt;0)</definedName>
    <definedName name="PercentCompleteBeyond">(#REF!=MEDIAN(#REF!,#REF!,#REF!+#REF!)*(#REF!&gt;0))*((#REF!&lt;(INT(#REF!+#REF!*#REF!)))+(#REF!=#REF!))*(#REF!&gt;0)</definedName>
    <definedName name="period_selected" localSheetId="16">#REF!</definedName>
    <definedName name="period_selected" localSheetId="15">#REF!</definedName>
    <definedName name="period_selected" localSheetId="2">[1]ISO27001!$U$2</definedName>
    <definedName name="period_selected" localSheetId="12">#REF!</definedName>
    <definedName name="period_selected" localSheetId="11">#REF!</definedName>
    <definedName name="period_selected" localSheetId="14">#REF!</definedName>
    <definedName name="period_selected" localSheetId="13">#REF!</definedName>
    <definedName name="period_selected">#REF!</definedName>
    <definedName name="PeriodInActual" localSheetId="16">#REF!=MEDIAN(#REF!,#REF!,#REF!+#REF!-1)</definedName>
    <definedName name="PeriodInActual" localSheetId="15">#REF!=MEDIAN(#REF!,#REF!,#REF!+#REF!-1)</definedName>
    <definedName name="PeriodInActual" localSheetId="2">[1]ISO27001!A$4=MEDIAN([1]ISO27001!A$4,[1]ISO27001!$R1,[1]ISO27001!$R1+[1]ISO27001!$S1-1)</definedName>
    <definedName name="PeriodInActual" localSheetId="12">#REF!=MEDIAN(#REF!,#REF!,#REF!+#REF!-1)</definedName>
    <definedName name="PeriodInActual" localSheetId="11">#REF!=MEDIAN(#REF!,#REF!,#REF!+#REF!-1)</definedName>
    <definedName name="PeriodInActual" localSheetId="14">#REF!=MEDIAN(#REF!,#REF!,#REF!+#REF!-1)</definedName>
    <definedName name="PeriodInActual" localSheetId="13">#REF!=MEDIAN(#REF!,#REF!,#REF!+#REF!-1)</definedName>
    <definedName name="PeriodInActual">#REF!=MEDIAN(#REF!,#REF!,#REF!+#REF!-1)</definedName>
    <definedName name="PeriodInPlan" localSheetId="16">#REF!=MEDIAN(#REF!,#REF!,#REF!+#REF!-1)</definedName>
    <definedName name="PeriodInPlan" localSheetId="15">#REF!=MEDIAN(#REF!,#REF!,#REF!+#REF!-1)</definedName>
    <definedName name="PeriodInPlan" localSheetId="2">[1]ISO27001!A$4=MEDIAN([1]ISO27001!A$4,[1]ISO27001!$P1,[1]ISO27001!$P1+[1]ISO27001!$Q1-1)</definedName>
    <definedName name="PeriodInPlan" localSheetId="12">#REF!=MEDIAN(#REF!,#REF!,#REF!+#REF!-1)</definedName>
    <definedName name="PeriodInPlan" localSheetId="11">#REF!=MEDIAN(#REF!,#REF!,#REF!+#REF!-1)</definedName>
    <definedName name="PeriodInPlan" localSheetId="14">#REF!=MEDIAN(#REF!,#REF!,#REF!+#REF!-1)</definedName>
    <definedName name="PeriodInPlan" localSheetId="13">#REF!=MEDIAN(#REF!,#REF!,#REF!+#REF!-1)</definedName>
    <definedName name="PeriodInPlan">#REF!=MEDIAN(#REF!,#REF!,#REF!+#REF!-1)</definedName>
    <definedName name="Plan" localSheetId="16">'Combined Score Card'!PeriodInPlan*(#REF!&gt;0)</definedName>
    <definedName name="Plan" localSheetId="15">'Combined Score Card Calc'!PeriodInPlan*(#REF!&gt;0)</definedName>
    <definedName name="Plan" localSheetId="2">'SLC Cyber Risk Register'!PeriodInPlan*([1]ISO27001!$P1&gt;0)</definedName>
    <definedName name="Plan" localSheetId="12">'Tier 1 Score Card'!PeriodInPlan*(#REF!&gt;0)</definedName>
    <definedName name="Plan" localSheetId="11">'Tier 1 Score Card Calc'!PeriodInPlan*(#REF!&gt;0)</definedName>
    <definedName name="Plan" localSheetId="14">'Tier 2 Score Card'!PeriodInPlan*(#REF!&gt;0)</definedName>
    <definedName name="Plan" localSheetId="13">'Tier 2 Score Card Calc'!PeriodInPlan*(#REF!&gt;0)</definedName>
    <definedName name="Plan">PeriodInPlan*(#REF!&gt;0)</definedName>
    <definedName name="Prioirty">#REF!</definedName>
    <definedName name="REPORTDATESASSTRINGS" localSheetId="2">[3]Lookup!$D$104:$D$109</definedName>
    <definedName name="REPORTDATESASSTRINGS">#REF!</definedName>
    <definedName name="SECTIONLOOKUP">OFFSET(#REF!,0,0,COUNTA(#REF!)-1,1)</definedName>
    <definedName name="STANDARDLOOKUP" localSheetId="2">'[3]Base-Lookup'!$N$31:$AE$39</definedName>
    <definedName name="STANDARDLOOKUP">#REF!</definedName>
    <definedName name="Status">#REF!</definedName>
    <definedName name="TitleRegion..BO60" localSheetId="16">#REF!</definedName>
    <definedName name="TitleRegion..BO60" localSheetId="15">#REF!</definedName>
    <definedName name="TitleRegion..BO60" localSheetId="2">[1]ISO27001!#REF!</definedName>
    <definedName name="TitleRegion..BO60" localSheetId="12">#REF!</definedName>
    <definedName name="TitleRegion..BO60" localSheetId="11">#REF!</definedName>
    <definedName name="TitleRegion..BO60" localSheetId="14">#REF!</definedName>
    <definedName name="TitleRegion..BO60" localSheetId="13">#REF!</definedName>
    <definedName name="TitleRegion..BO60">#REF!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5" i="51" l="1"/>
  <c r="R15" i="51"/>
  <c r="L15" i="51"/>
  <c r="M15" i="51" s="1"/>
  <c r="J15" i="51"/>
  <c r="K15" i="51" s="1"/>
  <c r="G15" i="51"/>
  <c r="I15" i="51" s="1"/>
  <c r="R14" i="51"/>
  <c r="T14" i="51" s="1"/>
  <c r="L14" i="51"/>
  <c r="M14" i="51" s="1"/>
  <c r="K14" i="51"/>
  <c r="J14" i="51"/>
  <c r="G14" i="51"/>
  <c r="I14" i="51" s="1"/>
  <c r="R13" i="51"/>
  <c r="T13" i="51" s="1"/>
  <c r="M13" i="51"/>
  <c r="L13" i="51"/>
  <c r="J13" i="51"/>
  <c r="K13" i="51" s="1"/>
  <c r="G13" i="51"/>
  <c r="I13" i="51" s="1"/>
  <c r="T12" i="51"/>
  <c r="R12" i="51"/>
  <c r="L12" i="51"/>
  <c r="M12" i="51" s="1"/>
  <c r="J12" i="51"/>
  <c r="K12" i="51" s="1"/>
  <c r="G12" i="51"/>
  <c r="I12" i="51" s="1"/>
  <c r="R11" i="51"/>
  <c r="T11" i="51" s="1"/>
  <c r="L11" i="51"/>
  <c r="M11" i="51" s="1"/>
  <c r="K11" i="51"/>
  <c r="J11" i="51"/>
  <c r="G11" i="51"/>
  <c r="I11" i="51" s="1"/>
  <c r="R10" i="51"/>
  <c r="T10" i="51" s="1"/>
  <c r="M10" i="51"/>
  <c r="L10" i="51"/>
  <c r="J10" i="51"/>
  <c r="K10" i="51" s="1"/>
  <c r="G10" i="51"/>
  <c r="I10" i="51" s="1"/>
  <c r="T9" i="51"/>
  <c r="R9" i="51"/>
  <c r="L9" i="51"/>
  <c r="M9" i="51" s="1"/>
  <c r="J9" i="51"/>
  <c r="K9" i="51" s="1"/>
  <c r="G9" i="51"/>
  <c r="I9" i="51" s="1"/>
  <c r="R8" i="51"/>
  <c r="T8" i="51" s="1"/>
  <c r="L8" i="51"/>
  <c r="M8" i="51" s="1"/>
  <c r="J8" i="51"/>
  <c r="K8" i="51" s="1"/>
  <c r="I8" i="51"/>
  <c r="R7" i="51"/>
  <c r="T7" i="51" s="1"/>
  <c r="L7" i="51"/>
  <c r="M7" i="51" s="1"/>
  <c r="J7" i="51"/>
  <c r="K7" i="51" s="1"/>
  <c r="G7" i="51"/>
  <c r="I7" i="51" s="1"/>
  <c r="R6" i="51"/>
  <c r="T6" i="51" s="1"/>
  <c r="L6" i="51"/>
  <c r="M6" i="51" s="1"/>
  <c r="J6" i="51"/>
  <c r="K6" i="51" s="1"/>
  <c r="I6" i="51"/>
  <c r="G6" i="51"/>
  <c r="M161" i="17" l="1"/>
  <c r="C192" i="17"/>
  <c r="D103" i="1"/>
  <c r="F21" i="6" s="1"/>
  <c r="D582" i="17"/>
  <c r="D514" i="17"/>
  <c r="D449" i="17"/>
  <c r="D427" i="17"/>
  <c r="D406" i="17"/>
  <c r="D385" i="17"/>
  <c r="D367" i="17"/>
  <c r="D360" i="17"/>
  <c r="D353" i="17"/>
  <c r="D277" i="17"/>
  <c r="D237" i="17"/>
  <c r="D150" i="17"/>
  <c r="D93" i="17"/>
  <c r="D35" i="17"/>
  <c r="G289" i="17" l="1"/>
  <c r="C289" i="17" s="1"/>
  <c r="G290" i="17"/>
  <c r="C290" i="17" s="1"/>
  <c r="G288" i="17"/>
  <c r="C288" i="17" s="1"/>
  <c r="G287" i="17"/>
  <c r="C287" i="17" s="1"/>
  <c r="G286" i="17"/>
  <c r="C286" i="17" s="1"/>
  <c r="G285" i="17"/>
  <c r="C285" i="17" s="1"/>
  <c r="G284" i="17"/>
  <c r="C284" i="17" s="1"/>
  <c r="G283" i="17"/>
  <c r="C283" i="17" s="1"/>
  <c r="G282" i="17"/>
  <c r="C282" i="17" s="1"/>
  <c r="N342" i="17"/>
  <c r="M342" i="17"/>
  <c r="N341" i="17"/>
  <c r="M341" i="17"/>
  <c r="N340" i="17"/>
  <c r="M340" i="17"/>
  <c r="N339" i="17"/>
  <c r="M339" i="17"/>
  <c r="N338" i="17"/>
  <c r="M338" i="17"/>
  <c r="N337" i="17"/>
  <c r="M337" i="17"/>
  <c r="M336" i="17"/>
  <c r="N336" i="17"/>
  <c r="G342" i="17"/>
  <c r="C342" i="17" s="1"/>
  <c r="G341" i="17"/>
  <c r="C341" i="17" s="1"/>
  <c r="G340" i="17"/>
  <c r="C340" i="17" s="1"/>
  <c r="G339" i="17"/>
  <c r="C339" i="17" s="1"/>
  <c r="G338" i="17"/>
  <c r="C338" i="17" s="1"/>
  <c r="G337" i="17"/>
  <c r="C337" i="17" s="1"/>
  <c r="G336" i="17"/>
  <c r="C336" i="17" s="1"/>
  <c r="N333" i="17"/>
  <c r="M333" i="17"/>
  <c r="N332" i="17"/>
  <c r="M332" i="17"/>
  <c r="N331" i="17"/>
  <c r="M331" i="17"/>
  <c r="N330" i="17"/>
  <c r="M330" i="17"/>
  <c r="N329" i="17"/>
  <c r="M329" i="17"/>
  <c r="M328" i="17"/>
  <c r="N328" i="17"/>
  <c r="G333" i="17"/>
  <c r="C333" i="17" s="1"/>
  <c r="G332" i="17"/>
  <c r="C332" i="17" s="1"/>
  <c r="G331" i="17"/>
  <c r="C331" i="17" s="1"/>
  <c r="G330" i="17"/>
  <c r="C330" i="17" s="1"/>
  <c r="G329" i="17"/>
  <c r="C329" i="17" s="1"/>
  <c r="G328" i="17"/>
  <c r="C328" i="17" s="1"/>
  <c r="N325" i="17"/>
  <c r="M325" i="17"/>
  <c r="N324" i="17"/>
  <c r="M324" i="17"/>
  <c r="N323" i="17"/>
  <c r="M323" i="17"/>
  <c r="N322" i="17"/>
  <c r="M322" i="17"/>
  <c r="N321" i="17"/>
  <c r="M321" i="17"/>
  <c r="N320" i="17"/>
  <c r="M320" i="17"/>
  <c r="N319" i="17"/>
  <c r="M319" i="17"/>
  <c r="M318" i="17"/>
  <c r="N318" i="17"/>
  <c r="G325" i="17"/>
  <c r="C325" i="17" s="1"/>
  <c r="G324" i="17"/>
  <c r="C324" i="17" s="1"/>
  <c r="G323" i="17"/>
  <c r="C323" i="17" s="1"/>
  <c r="G322" i="17"/>
  <c r="C322" i="17" s="1"/>
  <c r="G321" i="17"/>
  <c r="C321" i="17" s="1"/>
  <c r="G320" i="17"/>
  <c r="C320" i="17" s="1"/>
  <c r="G319" i="17"/>
  <c r="C319" i="17" s="1"/>
  <c r="G318" i="17"/>
  <c r="C318" i="17" s="1"/>
  <c r="D318" i="17" s="1"/>
  <c r="N315" i="17"/>
  <c r="M315" i="17"/>
  <c r="N314" i="17"/>
  <c r="M314" i="17"/>
  <c r="N313" i="17"/>
  <c r="M313" i="17"/>
  <c r="N312" i="17"/>
  <c r="M312" i="17"/>
  <c r="N311" i="17"/>
  <c r="M311" i="17"/>
  <c r="N310" i="17"/>
  <c r="M310" i="17"/>
  <c r="N309" i="17"/>
  <c r="M309" i="17"/>
  <c r="N308" i="17"/>
  <c r="M308" i="17"/>
  <c r="N307" i="17"/>
  <c r="M307" i="17"/>
  <c r="N306" i="17"/>
  <c r="M306" i="17"/>
  <c r="N305" i="17"/>
  <c r="M305" i="17"/>
  <c r="M304" i="17"/>
  <c r="N304" i="17"/>
  <c r="G315" i="17"/>
  <c r="C315" i="17" s="1"/>
  <c r="G314" i="17"/>
  <c r="C314" i="17" s="1"/>
  <c r="G313" i="17"/>
  <c r="C313" i="17" s="1"/>
  <c r="G312" i="17"/>
  <c r="C312" i="17" s="1"/>
  <c r="G311" i="17"/>
  <c r="C311" i="17" s="1"/>
  <c r="G310" i="17"/>
  <c r="C310" i="17" s="1"/>
  <c r="G309" i="17"/>
  <c r="C309" i="17" s="1"/>
  <c r="G308" i="17"/>
  <c r="C308" i="17" s="1"/>
  <c r="G307" i="17"/>
  <c r="C307" i="17" s="1"/>
  <c r="G306" i="17"/>
  <c r="C306" i="17" s="1"/>
  <c r="G305" i="17"/>
  <c r="C305" i="17" s="1"/>
  <c r="G304" i="17"/>
  <c r="C304" i="17" s="1"/>
  <c r="N298" i="17"/>
  <c r="M298" i="17"/>
  <c r="N297" i="17"/>
  <c r="M297" i="17"/>
  <c r="M296" i="17"/>
  <c r="N296" i="17"/>
  <c r="G298" i="17"/>
  <c r="C298" i="17" s="1"/>
  <c r="G297" i="17"/>
  <c r="C297" i="17" s="1"/>
  <c r="G296" i="17"/>
  <c r="C296" i="17" s="1"/>
  <c r="D296" i="17" s="1"/>
  <c r="N293" i="17"/>
  <c r="M293" i="17"/>
  <c r="N292" i="17"/>
  <c r="M292" i="17"/>
  <c r="N291" i="17"/>
  <c r="M291" i="17"/>
  <c r="M290" i="17"/>
  <c r="N290" i="17"/>
  <c r="G293" i="17"/>
  <c r="C293" i="17" s="1"/>
  <c r="G292" i="17"/>
  <c r="C292" i="17" s="1"/>
  <c r="G291" i="17"/>
  <c r="C291" i="17" s="1"/>
  <c r="N288" i="17"/>
  <c r="M288" i="17"/>
  <c r="N287" i="17"/>
  <c r="M287" i="17"/>
  <c r="N286" i="17"/>
  <c r="M286" i="17"/>
  <c r="N285" i="17"/>
  <c r="M285" i="17"/>
  <c r="N284" i="17"/>
  <c r="M284" i="17"/>
  <c r="N283" i="17"/>
  <c r="M283" i="17"/>
  <c r="N282" i="17"/>
  <c r="M282" i="17"/>
  <c r="M281" i="17"/>
  <c r="N281" i="17"/>
  <c r="G281" i="17"/>
  <c r="C281" i="17" s="1"/>
  <c r="M289" i="17"/>
  <c r="N289" i="17"/>
  <c r="M280" i="17"/>
  <c r="N280" i="17"/>
  <c r="G280" i="17"/>
  <c r="C280" i="17" s="1"/>
  <c r="N276" i="17"/>
  <c r="M276" i="17"/>
  <c r="N275" i="17"/>
  <c r="M275" i="17"/>
  <c r="N274" i="17"/>
  <c r="M274" i="17"/>
  <c r="M273" i="17"/>
  <c r="N273" i="17"/>
  <c r="G276" i="17"/>
  <c r="C276" i="17" s="1"/>
  <c r="G275" i="17"/>
  <c r="C275" i="17" s="1"/>
  <c r="G274" i="17"/>
  <c r="C274" i="17" s="1"/>
  <c r="G273" i="17"/>
  <c r="C273" i="17" s="1"/>
  <c r="N267" i="17"/>
  <c r="M267" i="17"/>
  <c r="N266" i="17"/>
  <c r="M266" i="17"/>
  <c r="N265" i="17"/>
  <c r="M265" i="17"/>
  <c r="N264" i="17"/>
  <c r="M264" i="17"/>
  <c r="M263" i="17"/>
  <c r="N263" i="17"/>
  <c r="G267" i="17"/>
  <c r="C267" i="17" s="1"/>
  <c r="D267" i="17" s="1"/>
  <c r="G266" i="17"/>
  <c r="C266" i="17" s="1"/>
  <c r="G265" i="17"/>
  <c r="C265" i="17" s="1"/>
  <c r="G264" i="17"/>
  <c r="C264" i="17" s="1"/>
  <c r="G263" i="17"/>
  <c r="C263" i="17" s="1"/>
  <c r="N260" i="17"/>
  <c r="M260" i="17"/>
  <c r="N259" i="17"/>
  <c r="M259" i="17"/>
  <c r="N258" i="17"/>
  <c r="M258" i="17"/>
  <c r="N257" i="17"/>
  <c r="M257" i="17"/>
  <c r="N256" i="17"/>
  <c r="M256" i="17"/>
  <c r="N255" i="17"/>
  <c r="M255" i="17"/>
  <c r="N254" i="17"/>
  <c r="M254" i="17"/>
  <c r="N253" i="17"/>
  <c r="M253" i="17"/>
  <c r="N252" i="17"/>
  <c r="M252" i="17"/>
  <c r="N251" i="17"/>
  <c r="M251" i="17"/>
  <c r="N250" i="17"/>
  <c r="M250" i="17"/>
  <c r="M249" i="17"/>
  <c r="N249" i="17"/>
  <c r="G260" i="17"/>
  <c r="C260" i="17" s="1"/>
  <c r="G259" i="17"/>
  <c r="C259" i="17" s="1"/>
  <c r="G258" i="17"/>
  <c r="C258" i="17" s="1"/>
  <c r="G257" i="17"/>
  <c r="C257" i="17" s="1"/>
  <c r="G256" i="17"/>
  <c r="C256" i="17" s="1"/>
  <c r="G255" i="17"/>
  <c r="C255" i="17" s="1"/>
  <c r="G254" i="17"/>
  <c r="C254" i="17" s="1"/>
  <c r="G253" i="17"/>
  <c r="C253" i="17" s="1"/>
  <c r="G252" i="17"/>
  <c r="C252" i="17" s="1"/>
  <c r="G251" i="17"/>
  <c r="C251" i="17" s="1"/>
  <c r="G250" i="17"/>
  <c r="C250" i="17" s="1"/>
  <c r="G249" i="17"/>
  <c r="C249" i="17" s="1"/>
  <c r="N246" i="17"/>
  <c r="M246" i="17"/>
  <c r="N245" i="17"/>
  <c r="M245" i="17"/>
  <c r="N244" i="17"/>
  <c r="M244" i="17"/>
  <c r="N243" i="17"/>
  <c r="M243" i="17"/>
  <c r="N242" i="17"/>
  <c r="M242" i="17"/>
  <c r="N241" i="17"/>
  <c r="M241" i="17"/>
  <c r="M240" i="17"/>
  <c r="N240" i="17"/>
  <c r="G246" i="17"/>
  <c r="C246" i="17" s="1"/>
  <c r="G245" i="17"/>
  <c r="C245" i="17" s="1"/>
  <c r="G244" i="17"/>
  <c r="C244" i="17" s="1"/>
  <c r="G243" i="17"/>
  <c r="C243" i="17" s="1"/>
  <c r="G242" i="17"/>
  <c r="C242" i="17" s="1"/>
  <c r="G241" i="17"/>
  <c r="C241" i="17" s="1"/>
  <c r="G240" i="17"/>
  <c r="C240" i="17" s="1"/>
  <c r="N236" i="17"/>
  <c r="M236" i="17"/>
  <c r="N235" i="17"/>
  <c r="M235" i="17"/>
  <c r="N234" i="17"/>
  <c r="M234" i="17"/>
  <c r="N233" i="17"/>
  <c r="M233" i="17"/>
  <c r="N232" i="17"/>
  <c r="M232" i="17"/>
  <c r="N231" i="17"/>
  <c r="M231" i="17"/>
  <c r="M230" i="17"/>
  <c r="N230" i="17"/>
  <c r="G236" i="17"/>
  <c r="C236" i="17" s="1"/>
  <c r="G235" i="17"/>
  <c r="C235" i="17" s="1"/>
  <c r="G234" i="17"/>
  <c r="C234" i="17" s="1"/>
  <c r="G233" i="17"/>
  <c r="C233" i="17" s="1"/>
  <c r="G232" i="17"/>
  <c r="C232" i="17" s="1"/>
  <c r="G231" i="17"/>
  <c r="C231" i="17" s="1"/>
  <c r="G230" i="17"/>
  <c r="C230" i="17" s="1"/>
  <c r="N224" i="17"/>
  <c r="M224" i="17"/>
  <c r="N223" i="17"/>
  <c r="M223" i="17"/>
  <c r="N222" i="17"/>
  <c r="M222" i="17"/>
  <c r="N221" i="17"/>
  <c r="M221" i="17"/>
  <c r="N220" i="17"/>
  <c r="M220" i="17"/>
  <c r="N219" i="17"/>
  <c r="M219" i="17"/>
  <c r="M218" i="17"/>
  <c r="N218" i="17"/>
  <c r="G224" i="17"/>
  <c r="C224" i="17" s="1"/>
  <c r="G223" i="17"/>
  <c r="C223" i="17" s="1"/>
  <c r="G222" i="17"/>
  <c r="C222" i="17" s="1"/>
  <c r="G221" i="17"/>
  <c r="C221" i="17" s="1"/>
  <c r="G220" i="17"/>
  <c r="C220" i="17" s="1"/>
  <c r="G219" i="17"/>
  <c r="C219" i="17" s="1"/>
  <c r="G218" i="17"/>
  <c r="C218" i="17" s="1"/>
  <c r="D218" i="17" s="1"/>
  <c r="N212" i="17"/>
  <c r="M212" i="17"/>
  <c r="N211" i="17"/>
  <c r="M211" i="17"/>
  <c r="N210" i="17"/>
  <c r="M210" i="17"/>
  <c r="N209" i="17"/>
  <c r="M209" i="17"/>
  <c r="N208" i="17"/>
  <c r="M208" i="17"/>
  <c r="N207" i="17"/>
  <c r="M207" i="17"/>
  <c r="N206" i="17"/>
  <c r="M206" i="17"/>
  <c r="M205" i="17"/>
  <c r="N205" i="17"/>
  <c r="G212" i="17"/>
  <c r="C212" i="17" s="1"/>
  <c r="G211" i="17"/>
  <c r="C211" i="17" s="1"/>
  <c r="G210" i="17"/>
  <c r="C210" i="17" s="1"/>
  <c r="G209" i="17"/>
  <c r="C209" i="17" s="1"/>
  <c r="G208" i="17"/>
  <c r="C208" i="17" s="1"/>
  <c r="G207" i="17"/>
  <c r="C207" i="17" s="1"/>
  <c r="G206" i="17"/>
  <c r="C206" i="17" s="1"/>
  <c r="G205" i="17"/>
  <c r="C205" i="17" s="1"/>
  <c r="N202" i="17"/>
  <c r="M202" i="17"/>
  <c r="N201" i="17"/>
  <c r="M201" i="17"/>
  <c r="N200" i="17"/>
  <c r="M200" i="17"/>
  <c r="N199" i="17"/>
  <c r="M199" i="17"/>
  <c r="N198" i="17"/>
  <c r="M198" i="17"/>
  <c r="N197" i="17"/>
  <c r="M197" i="17"/>
  <c r="N196" i="17"/>
  <c r="M196" i="17"/>
  <c r="N195" i="17"/>
  <c r="M195" i="17"/>
  <c r="N194" i="17"/>
  <c r="M194" i="17"/>
  <c r="N193" i="17"/>
  <c r="M193" i="17"/>
  <c r="M192" i="17"/>
  <c r="N192" i="17"/>
  <c r="G202" i="17"/>
  <c r="C202" i="17" s="1"/>
  <c r="G201" i="17"/>
  <c r="C201" i="17" s="1"/>
  <c r="G200" i="17"/>
  <c r="C200" i="17" s="1"/>
  <c r="G199" i="17"/>
  <c r="C199" i="17" s="1"/>
  <c r="G198" i="17"/>
  <c r="C198" i="17" s="1"/>
  <c r="G197" i="17"/>
  <c r="C197" i="17" s="1"/>
  <c r="G196" i="17"/>
  <c r="C196" i="17" s="1"/>
  <c r="G195" i="17"/>
  <c r="C195" i="17" s="1"/>
  <c r="G194" i="17"/>
  <c r="C194" i="17" s="1"/>
  <c r="G193" i="17"/>
  <c r="C193" i="17" s="1"/>
  <c r="G192" i="17"/>
  <c r="N189" i="17"/>
  <c r="M189" i="17"/>
  <c r="N188" i="17"/>
  <c r="M188" i="17"/>
  <c r="M187" i="17"/>
  <c r="N187" i="17"/>
  <c r="G189" i="17"/>
  <c r="C189" i="17" s="1"/>
  <c r="G188" i="17"/>
  <c r="C188" i="17" s="1"/>
  <c r="G187" i="17"/>
  <c r="C187" i="17" s="1"/>
  <c r="D187" i="17" s="1"/>
  <c r="N184" i="17"/>
  <c r="M184" i="17"/>
  <c r="N183" i="17"/>
  <c r="M183" i="17"/>
  <c r="N182" i="17"/>
  <c r="M182" i="17"/>
  <c r="N181" i="17"/>
  <c r="M181" i="17"/>
  <c r="M180" i="17"/>
  <c r="N180" i="17"/>
  <c r="G184" i="17"/>
  <c r="C184" i="17" s="1"/>
  <c r="G183" i="17"/>
  <c r="C183" i="17" s="1"/>
  <c r="G182" i="17"/>
  <c r="C182" i="17" s="1"/>
  <c r="G181" i="17"/>
  <c r="C181" i="17" s="1"/>
  <c r="G180" i="17"/>
  <c r="C180" i="17" s="1"/>
  <c r="D180" i="17" s="1"/>
  <c r="N177" i="17"/>
  <c r="M177" i="17"/>
  <c r="N176" i="17"/>
  <c r="M176" i="17"/>
  <c r="N175" i="17"/>
  <c r="M175" i="17"/>
  <c r="N174" i="17"/>
  <c r="M174" i="17"/>
  <c r="M173" i="17"/>
  <c r="N173" i="17"/>
  <c r="N170" i="17"/>
  <c r="M170" i="17"/>
  <c r="N169" i="17"/>
  <c r="M169" i="17"/>
  <c r="N168" i="17"/>
  <c r="M168" i="17"/>
  <c r="N167" i="17"/>
  <c r="M167" i="17"/>
  <c r="N166" i="17"/>
  <c r="M166" i="17"/>
  <c r="N165" i="17"/>
  <c r="M165" i="17"/>
  <c r="N164" i="17"/>
  <c r="M164" i="17"/>
  <c r="N163" i="17"/>
  <c r="M163" i="17"/>
  <c r="N162" i="17"/>
  <c r="M162" i="17"/>
  <c r="N161" i="17"/>
  <c r="N155" i="17"/>
  <c r="M155" i="17"/>
  <c r="N154" i="17"/>
  <c r="M154" i="17"/>
  <c r="M153" i="17"/>
  <c r="N153" i="17"/>
  <c r="G177" i="17"/>
  <c r="C177" i="17" s="1"/>
  <c r="D177" i="17" s="1"/>
  <c r="G176" i="17"/>
  <c r="C176" i="17" s="1"/>
  <c r="G175" i="17"/>
  <c r="C175" i="17" s="1"/>
  <c r="G174" i="17"/>
  <c r="C174" i="17" s="1"/>
  <c r="G173" i="17"/>
  <c r="C173" i="17" s="1"/>
  <c r="G170" i="17"/>
  <c r="C170" i="17" s="1"/>
  <c r="G169" i="17"/>
  <c r="C169" i="17" s="1"/>
  <c r="G168" i="17"/>
  <c r="C168" i="17" s="1"/>
  <c r="G167" i="17"/>
  <c r="C167" i="17" s="1"/>
  <c r="G166" i="17"/>
  <c r="C166" i="17" s="1"/>
  <c r="G165" i="17"/>
  <c r="C165" i="17" s="1"/>
  <c r="G164" i="17"/>
  <c r="C164" i="17" s="1"/>
  <c r="G163" i="17"/>
  <c r="C163" i="17" s="1"/>
  <c r="G162" i="17"/>
  <c r="C162" i="17" s="1"/>
  <c r="G161" i="17"/>
  <c r="C161" i="17" s="1"/>
  <c r="G155" i="17"/>
  <c r="C155" i="17" s="1"/>
  <c r="D155" i="17" s="1"/>
  <c r="G154" i="17"/>
  <c r="C154" i="17" s="1"/>
  <c r="G153" i="17"/>
  <c r="C153" i="17" s="1"/>
  <c r="N149" i="17"/>
  <c r="M149" i="17"/>
  <c r="N148" i="17"/>
  <c r="M148" i="17"/>
  <c r="M147" i="17"/>
  <c r="N147" i="17"/>
  <c r="G149" i="17"/>
  <c r="C149" i="17" s="1"/>
  <c r="G148" i="17"/>
  <c r="C148" i="17" s="1"/>
  <c r="G147" i="17"/>
  <c r="C147" i="17" s="1"/>
  <c r="N144" i="17"/>
  <c r="M144" i="17"/>
  <c r="N143" i="17"/>
  <c r="M143" i="17"/>
  <c r="N142" i="17"/>
  <c r="M142" i="17"/>
  <c r="N141" i="17"/>
  <c r="M141" i="17"/>
  <c r="N140" i="17"/>
  <c r="M140" i="17"/>
  <c r="N139" i="17"/>
  <c r="M139" i="17"/>
  <c r="N138" i="17"/>
  <c r="M138" i="17"/>
  <c r="N137" i="17"/>
  <c r="M137" i="17"/>
  <c r="M136" i="17"/>
  <c r="N136" i="17"/>
  <c r="G144" i="17"/>
  <c r="C144" i="17" s="1"/>
  <c r="G143" i="17"/>
  <c r="C143" i="17" s="1"/>
  <c r="G142" i="17"/>
  <c r="C142" i="17" s="1"/>
  <c r="G141" i="17"/>
  <c r="C141" i="17" s="1"/>
  <c r="G140" i="17"/>
  <c r="C140" i="17" s="1"/>
  <c r="G139" i="17"/>
  <c r="C139" i="17" s="1"/>
  <c r="G138" i="17"/>
  <c r="C138" i="17" s="1"/>
  <c r="G137" i="17"/>
  <c r="C137" i="17" s="1"/>
  <c r="G136" i="17"/>
  <c r="C136" i="17" s="1"/>
  <c r="D197" i="17" l="1"/>
  <c r="D254" i="17"/>
  <c r="D184" i="17"/>
  <c r="D149" i="17"/>
  <c r="D137" i="17"/>
  <c r="D325" i="17"/>
  <c r="D246" i="17"/>
  <c r="D144" i="17"/>
  <c r="D154" i="17"/>
  <c r="D224" i="17"/>
  <c r="D342" i="17"/>
  <c r="D276" i="17"/>
  <c r="D170" i="17"/>
  <c r="D266" i="17"/>
  <c r="D243" i="17"/>
  <c r="D167" i="17"/>
  <c r="D330" i="17"/>
  <c r="D202" i="17"/>
  <c r="D236" i="17"/>
  <c r="D260" i="17"/>
  <c r="D176" i="17"/>
  <c r="D289" i="17"/>
  <c r="D338" i="17"/>
  <c r="D208" i="17"/>
  <c r="D293" i="17"/>
  <c r="D212" i="17"/>
  <c r="D298" i="17"/>
  <c r="D333" i="17"/>
  <c r="D189" i="17"/>
  <c r="D311" i="17"/>
  <c r="D315" i="17"/>
  <c r="M128" i="17"/>
  <c r="N128" i="17"/>
  <c r="G128" i="17"/>
  <c r="C128" i="17" s="1"/>
  <c r="D128" i="17" s="1"/>
  <c r="N121" i="17"/>
  <c r="M121" i="17"/>
  <c r="N120" i="17"/>
  <c r="M120" i="17"/>
  <c r="N119" i="17"/>
  <c r="M119" i="17"/>
  <c r="N118" i="17"/>
  <c r="M118" i="17"/>
  <c r="N117" i="17"/>
  <c r="M117" i="17"/>
  <c r="N116" i="17"/>
  <c r="M116" i="17"/>
  <c r="N115" i="17"/>
  <c r="M115" i="17"/>
  <c r="M114" i="17"/>
  <c r="N114" i="17"/>
  <c r="G121" i="17"/>
  <c r="C121" i="17" s="1"/>
  <c r="G120" i="17"/>
  <c r="C120" i="17" s="1"/>
  <c r="G119" i="17"/>
  <c r="C119" i="17" s="1"/>
  <c r="G118" i="17"/>
  <c r="C118" i="17" s="1"/>
  <c r="G117" i="17"/>
  <c r="C117" i="17" s="1"/>
  <c r="G116" i="17"/>
  <c r="C116" i="17" s="1"/>
  <c r="G115" i="17"/>
  <c r="C115" i="17" s="1"/>
  <c r="G114" i="17"/>
  <c r="C114" i="17" s="1"/>
  <c r="N127" i="17"/>
  <c r="M127" i="17"/>
  <c r="N126" i="17"/>
  <c r="M126" i="17"/>
  <c r="N125" i="17"/>
  <c r="M125" i="17"/>
  <c r="N124" i="17"/>
  <c r="M124" i="17"/>
  <c r="N123" i="17"/>
  <c r="M123" i="17"/>
  <c r="M122" i="17"/>
  <c r="N122" i="17"/>
  <c r="G127" i="17"/>
  <c r="C127" i="17" s="1"/>
  <c r="G126" i="17"/>
  <c r="C126" i="17" s="1"/>
  <c r="G125" i="17"/>
  <c r="C125" i="17" s="1"/>
  <c r="G124" i="17"/>
  <c r="C124" i="17" s="1"/>
  <c r="G123" i="17"/>
  <c r="C123" i="17" s="1"/>
  <c r="G122" i="17"/>
  <c r="C122" i="17" s="1"/>
  <c r="M113" i="17"/>
  <c r="N113" i="17"/>
  <c r="G113" i="17"/>
  <c r="C113" i="17" s="1"/>
  <c r="N110" i="17"/>
  <c r="M110" i="17"/>
  <c r="N109" i="17"/>
  <c r="M109" i="17"/>
  <c r="N108" i="17"/>
  <c r="M108" i="17"/>
  <c r="M107" i="17"/>
  <c r="N107" i="17"/>
  <c r="G110" i="17"/>
  <c r="C110" i="17" s="1"/>
  <c r="G109" i="17"/>
  <c r="C109" i="17" s="1"/>
  <c r="G108" i="17"/>
  <c r="C108" i="17" s="1"/>
  <c r="G107" i="17"/>
  <c r="C107" i="17" s="1"/>
  <c r="D107" i="17" s="1"/>
  <c r="N104" i="17"/>
  <c r="M104" i="17"/>
  <c r="N103" i="17"/>
  <c r="M103" i="17"/>
  <c r="N102" i="17"/>
  <c r="M102" i="17"/>
  <c r="N101" i="17"/>
  <c r="M101" i="17"/>
  <c r="M100" i="17"/>
  <c r="N100" i="17"/>
  <c r="G104" i="17"/>
  <c r="C104" i="17" s="1"/>
  <c r="G103" i="17"/>
  <c r="C103" i="17" s="1"/>
  <c r="G102" i="17"/>
  <c r="C102" i="17" s="1"/>
  <c r="G101" i="17"/>
  <c r="C101" i="17" s="1"/>
  <c r="G100" i="17"/>
  <c r="C100" i="17" s="1"/>
  <c r="D100" i="17" s="1"/>
  <c r="N97" i="17"/>
  <c r="M97" i="17"/>
  <c r="M96" i="17"/>
  <c r="N96" i="17"/>
  <c r="G97" i="17"/>
  <c r="C97" i="17" s="1"/>
  <c r="D97" i="17" s="1"/>
  <c r="G96" i="17"/>
  <c r="C96" i="17" s="1"/>
  <c r="D96" i="17" s="1"/>
  <c r="N92" i="17"/>
  <c r="M92" i="17"/>
  <c r="N91" i="17"/>
  <c r="M91" i="17"/>
  <c r="N90" i="17"/>
  <c r="M90" i="17"/>
  <c r="N89" i="17"/>
  <c r="M89" i="17"/>
  <c r="N88" i="17"/>
  <c r="M88" i="17"/>
  <c r="M87" i="17"/>
  <c r="N87" i="17"/>
  <c r="G92" i="17"/>
  <c r="C92" i="17" s="1"/>
  <c r="G91" i="17"/>
  <c r="C91" i="17" s="1"/>
  <c r="G90" i="17"/>
  <c r="C90" i="17" s="1"/>
  <c r="G89" i="17"/>
  <c r="C89" i="17" s="1"/>
  <c r="G88" i="17"/>
  <c r="C88" i="17" s="1"/>
  <c r="G87" i="17"/>
  <c r="C87" i="17" s="1"/>
  <c r="N67" i="17"/>
  <c r="M67" i="17"/>
  <c r="N66" i="17"/>
  <c r="M66" i="17"/>
  <c r="N65" i="17"/>
  <c r="M65" i="17"/>
  <c r="N64" i="17"/>
  <c r="M64" i="17"/>
  <c r="N63" i="17"/>
  <c r="M63" i="17"/>
  <c r="M62" i="17"/>
  <c r="N62" i="17"/>
  <c r="N80" i="17"/>
  <c r="M80" i="17"/>
  <c r="N79" i="17"/>
  <c r="M79" i="17"/>
  <c r="N78" i="17"/>
  <c r="M78" i="17"/>
  <c r="N77" i="17"/>
  <c r="M77" i="17"/>
  <c r="N76" i="17"/>
  <c r="M76" i="17"/>
  <c r="N75" i="17"/>
  <c r="M75" i="17"/>
  <c r="N74" i="17"/>
  <c r="M74" i="17"/>
  <c r="N73" i="17"/>
  <c r="M73" i="17"/>
  <c r="N72" i="17"/>
  <c r="M72" i="17"/>
  <c r="N71" i="17"/>
  <c r="M71" i="17"/>
  <c r="N70" i="17"/>
  <c r="M70" i="17"/>
  <c r="G80" i="17"/>
  <c r="C80" i="17" s="1"/>
  <c r="G79" i="17"/>
  <c r="C79" i="17" s="1"/>
  <c r="G78" i="17"/>
  <c r="C78" i="17" s="1"/>
  <c r="G77" i="17"/>
  <c r="C77" i="17" s="1"/>
  <c r="G76" i="17"/>
  <c r="C76" i="17" s="1"/>
  <c r="G75" i="17"/>
  <c r="C75" i="17" s="1"/>
  <c r="G74" i="17"/>
  <c r="C74" i="17" s="1"/>
  <c r="G73" i="17"/>
  <c r="C73" i="17" s="1"/>
  <c r="G72" i="17"/>
  <c r="C72" i="17" s="1"/>
  <c r="G71" i="17"/>
  <c r="C71" i="17" s="1"/>
  <c r="G70" i="17"/>
  <c r="C70" i="17" s="1"/>
  <c r="G67" i="17"/>
  <c r="C67" i="17" s="1"/>
  <c r="G66" i="17"/>
  <c r="C66" i="17" s="1"/>
  <c r="G65" i="17"/>
  <c r="C65" i="17" s="1"/>
  <c r="G64" i="17"/>
  <c r="C64" i="17" s="1"/>
  <c r="G63" i="17"/>
  <c r="C63" i="17" s="1"/>
  <c r="G62" i="17"/>
  <c r="C62" i="17" s="1"/>
  <c r="N59" i="17"/>
  <c r="M59" i="17"/>
  <c r="N58" i="17"/>
  <c r="M58" i="17"/>
  <c r="N57" i="17"/>
  <c r="M57" i="17"/>
  <c r="N56" i="17"/>
  <c r="M56" i="17"/>
  <c r="N55" i="17"/>
  <c r="M55" i="17"/>
  <c r="N54" i="17"/>
  <c r="M54" i="17"/>
  <c r="M53" i="17"/>
  <c r="N53" i="17"/>
  <c r="G59" i="17"/>
  <c r="C59" i="17" s="1"/>
  <c r="G58" i="17"/>
  <c r="C58" i="17" s="1"/>
  <c r="G57" i="17"/>
  <c r="C57" i="17" s="1"/>
  <c r="G56" i="17"/>
  <c r="C56" i="17" s="1"/>
  <c r="G55" i="17"/>
  <c r="C55" i="17" s="1"/>
  <c r="G54" i="17"/>
  <c r="C54" i="17" s="1"/>
  <c r="G53" i="17"/>
  <c r="C53" i="17" s="1"/>
  <c r="N50" i="17"/>
  <c r="M50" i="17"/>
  <c r="N49" i="17"/>
  <c r="M49" i="17"/>
  <c r="N48" i="17"/>
  <c r="M48" i="17"/>
  <c r="N47" i="17"/>
  <c r="M47" i="17"/>
  <c r="N46" i="17"/>
  <c r="M46" i="17"/>
  <c r="N45" i="17"/>
  <c r="M45" i="17"/>
  <c r="N44" i="17"/>
  <c r="M44" i="17"/>
  <c r="N43" i="17"/>
  <c r="M43" i="17"/>
  <c r="M42" i="17"/>
  <c r="N42" i="17"/>
  <c r="G50" i="17"/>
  <c r="C50" i="17" s="1"/>
  <c r="G49" i="17"/>
  <c r="C49" i="17" s="1"/>
  <c r="G48" i="17"/>
  <c r="C48" i="17" s="1"/>
  <c r="G47" i="17"/>
  <c r="C47" i="17" s="1"/>
  <c r="G46" i="17"/>
  <c r="C46" i="17" s="1"/>
  <c r="G45" i="17"/>
  <c r="C45" i="17" s="1"/>
  <c r="G44" i="17"/>
  <c r="C44" i="17" s="1"/>
  <c r="G43" i="17"/>
  <c r="C43" i="17" s="1"/>
  <c r="G42" i="17"/>
  <c r="C42" i="17" s="1"/>
  <c r="N642" i="17"/>
  <c r="M642" i="17"/>
  <c r="N641" i="17"/>
  <c r="M641" i="17"/>
  <c r="N640" i="17"/>
  <c r="M640" i="17"/>
  <c r="M639" i="17"/>
  <c r="N639" i="17"/>
  <c r="G642" i="17"/>
  <c r="C642" i="17" s="1"/>
  <c r="G641" i="17"/>
  <c r="C641" i="17" s="1"/>
  <c r="D642" i="17" s="1"/>
  <c r="G640" i="17"/>
  <c r="C640" i="17" s="1"/>
  <c r="G639" i="17"/>
  <c r="C639" i="17" s="1"/>
  <c r="N636" i="17"/>
  <c r="M636" i="17"/>
  <c r="M635" i="17"/>
  <c r="N635" i="17"/>
  <c r="G636" i="17"/>
  <c r="C636" i="17" s="1"/>
  <c r="D636" i="17" s="1"/>
  <c r="G635" i="17"/>
  <c r="C635" i="17" s="1"/>
  <c r="D635" i="17" s="1"/>
  <c r="G628" i="17"/>
  <c r="C628" i="17" s="1"/>
  <c r="G627" i="17"/>
  <c r="C627" i="17" s="1"/>
  <c r="N628" i="17"/>
  <c r="M628" i="17"/>
  <c r="M627" i="17"/>
  <c r="N627" i="17"/>
  <c r="N623" i="17"/>
  <c r="M623" i="17"/>
  <c r="M622" i="17"/>
  <c r="N622" i="17"/>
  <c r="G623" i="17"/>
  <c r="C623" i="17" s="1"/>
  <c r="G622" i="17"/>
  <c r="C622" i="17" s="1"/>
  <c r="N614" i="17"/>
  <c r="M614" i="17"/>
  <c r="M613" i="17"/>
  <c r="N613" i="17"/>
  <c r="G614" i="17"/>
  <c r="C614" i="17" s="1"/>
  <c r="D614" i="17" s="1"/>
  <c r="G613" i="17"/>
  <c r="C613" i="17" s="1"/>
  <c r="D613" i="17" s="1"/>
  <c r="N610" i="17"/>
  <c r="M610" i="17"/>
  <c r="N609" i="17"/>
  <c r="M609" i="17"/>
  <c r="M608" i="17"/>
  <c r="N608" i="17"/>
  <c r="G610" i="17"/>
  <c r="C610" i="17" s="1"/>
  <c r="D610" i="17" s="1"/>
  <c r="G609" i="17"/>
  <c r="C609" i="17" s="1"/>
  <c r="G608" i="17"/>
  <c r="C608" i="17" s="1"/>
  <c r="N605" i="17"/>
  <c r="M605" i="17"/>
  <c r="N604" i="17"/>
  <c r="M604" i="17"/>
  <c r="N603" i="17"/>
  <c r="M603" i="17"/>
  <c r="N602" i="17"/>
  <c r="M602" i="17"/>
  <c r="N601" i="17"/>
  <c r="M601" i="17"/>
  <c r="N600" i="17"/>
  <c r="M600" i="17"/>
  <c r="N599" i="17"/>
  <c r="M599" i="17"/>
  <c r="N598" i="17"/>
  <c r="M598" i="17"/>
  <c r="N597" i="17"/>
  <c r="M597" i="17"/>
  <c r="M596" i="17"/>
  <c r="N596" i="17"/>
  <c r="G605" i="17"/>
  <c r="C605" i="17" s="1"/>
  <c r="G604" i="17"/>
  <c r="C604" i="17" s="1"/>
  <c r="G603" i="17"/>
  <c r="C603" i="17" s="1"/>
  <c r="G602" i="17"/>
  <c r="C602" i="17" s="1"/>
  <c r="G601" i="17"/>
  <c r="C601" i="17" s="1"/>
  <c r="G600" i="17"/>
  <c r="C600" i="17" s="1"/>
  <c r="G599" i="17"/>
  <c r="C599" i="17" s="1"/>
  <c r="G598" i="17"/>
  <c r="C598" i="17" s="1"/>
  <c r="G597" i="17"/>
  <c r="C597" i="17" s="1"/>
  <c r="G596" i="17"/>
  <c r="C596" i="17" s="1"/>
  <c r="N593" i="17"/>
  <c r="M593" i="17"/>
  <c r="N592" i="17"/>
  <c r="M592" i="17"/>
  <c r="N591" i="17"/>
  <c r="M591" i="17"/>
  <c r="N590" i="17"/>
  <c r="M590" i="17"/>
  <c r="N589" i="17"/>
  <c r="M589" i="17"/>
  <c r="N588" i="17"/>
  <c r="M588" i="17"/>
  <c r="N587" i="17"/>
  <c r="M587" i="17"/>
  <c r="N586" i="17"/>
  <c r="M586" i="17"/>
  <c r="M585" i="17"/>
  <c r="N585" i="17"/>
  <c r="G593" i="17"/>
  <c r="C593" i="17" s="1"/>
  <c r="G592" i="17"/>
  <c r="C592" i="17" s="1"/>
  <c r="G591" i="17"/>
  <c r="C591" i="17" s="1"/>
  <c r="G590" i="17"/>
  <c r="C590" i="17" s="1"/>
  <c r="G589" i="17"/>
  <c r="C589" i="17" s="1"/>
  <c r="G588" i="17"/>
  <c r="C588" i="17" s="1"/>
  <c r="G587" i="17"/>
  <c r="C587" i="17" s="1"/>
  <c r="G586" i="17"/>
  <c r="C586" i="17" s="1"/>
  <c r="G585" i="17"/>
  <c r="C585" i="17" s="1"/>
  <c r="N581" i="17"/>
  <c r="M581" i="17"/>
  <c r="M580" i="17"/>
  <c r="N580" i="17"/>
  <c r="G581" i="17"/>
  <c r="C581" i="17" s="1"/>
  <c r="G580" i="17"/>
  <c r="C580" i="17" s="1"/>
  <c r="N573" i="17"/>
  <c r="M573" i="17"/>
  <c r="N572" i="17"/>
  <c r="M572" i="17"/>
  <c r="N571" i="17"/>
  <c r="M571" i="17"/>
  <c r="N570" i="17"/>
  <c r="M570" i="17"/>
  <c r="N569" i="17"/>
  <c r="M569" i="17"/>
  <c r="N568" i="17"/>
  <c r="M568" i="17"/>
  <c r="N567" i="17"/>
  <c r="M567" i="17"/>
  <c r="M566" i="17"/>
  <c r="N566" i="17"/>
  <c r="G573" i="17"/>
  <c r="C573" i="17" s="1"/>
  <c r="G572" i="17"/>
  <c r="C572" i="17" s="1"/>
  <c r="G571" i="17"/>
  <c r="C571" i="17" s="1"/>
  <c r="G570" i="17"/>
  <c r="C570" i="17" s="1"/>
  <c r="G569" i="17"/>
  <c r="C569" i="17" s="1"/>
  <c r="G568" i="17"/>
  <c r="C568" i="17" s="1"/>
  <c r="G567" i="17"/>
  <c r="C567" i="17" s="1"/>
  <c r="G566" i="17"/>
  <c r="C566" i="17" s="1"/>
  <c r="D566" i="17" s="1"/>
  <c r="N563" i="17"/>
  <c r="M563" i="17"/>
  <c r="N562" i="17"/>
  <c r="M562" i="17"/>
  <c r="N561" i="17"/>
  <c r="M561" i="17"/>
  <c r="M560" i="17"/>
  <c r="N560" i="17"/>
  <c r="G563" i="17"/>
  <c r="C563" i="17" s="1"/>
  <c r="G562" i="17"/>
  <c r="C562" i="17" s="1"/>
  <c r="G561" i="17"/>
  <c r="C561" i="17" s="1"/>
  <c r="G560" i="17"/>
  <c r="C560" i="17" s="1"/>
  <c r="N557" i="17"/>
  <c r="M557" i="17"/>
  <c r="N556" i="17"/>
  <c r="M556" i="17"/>
  <c r="N555" i="17"/>
  <c r="M555" i="17"/>
  <c r="N554" i="17"/>
  <c r="M554" i="17"/>
  <c r="N553" i="17"/>
  <c r="M553" i="17"/>
  <c r="N552" i="17"/>
  <c r="M552" i="17"/>
  <c r="M551" i="17"/>
  <c r="N551" i="17"/>
  <c r="G557" i="17"/>
  <c r="C557" i="17" s="1"/>
  <c r="G556" i="17"/>
  <c r="C556" i="17" s="1"/>
  <c r="G555" i="17"/>
  <c r="C555" i="17" s="1"/>
  <c r="G554" i="17"/>
  <c r="C554" i="17" s="1"/>
  <c r="G553" i="17"/>
  <c r="C553" i="17" s="1"/>
  <c r="G552" i="17"/>
  <c r="C552" i="17" s="1"/>
  <c r="G551" i="17"/>
  <c r="C551" i="17" s="1"/>
  <c r="D551" i="17" s="1"/>
  <c r="D581" i="17" l="1"/>
  <c r="D561" i="17"/>
  <c r="D628" i="17"/>
  <c r="D640" i="17"/>
  <c r="D63" i="17"/>
  <c r="D104" i="17"/>
  <c r="D557" i="17"/>
  <c r="D50" i="17"/>
  <c r="D605" i="17"/>
  <c r="D45" i="17"/>
  <c r="D563" i="17"/>
  <c r="D587" i="17"/>
  <c r="D623" i="17"/>
  <c r="D609" i="17"/>
  <c r="D56" i="17"/>
  <c r="D92" i="17"/>
  <c r="D110" i="17"/>
  <c r="D593" i="17"/>
  <c r="D573" i="17"/>
  <c r="D603" i="17"/>
  <c r="D77" i="17"/>
  <c r="D80" i="17"/>
  <c r="D127" i="17"/>
  <c r="D67" i="17"/>
  <c r="D59" i="17"/>
  <c r="N548" i="17"/>
  <c r="M548" i="17"/>
  <c r="N547" i="17"/>
  <c r="M547" i="17"/>
  <c r="N546" i="17"/>
  <c r="M546" i="17"/>
  <c r="N545" i="17"/>
  <c r="M545" i="17"/>
  <c r="N544" i="17"/>
  <c r="M544" i="17"/>
  <c r="N543" i="17"/>
  <c r="M543" i="17"/>
  <c r="M542" i="17"/>
  <c r="N542" i="17"/>
  <c r="G548" i="17"/>
  <c r="C548" i="17" s="1"/>
  <c r="G547" i="17"/>
  <c r="C547" i="17" s="1"/>
  <c r="G546" i="17"/>
  <c r="C546" i="17" s="1"/>
  <c r="G545" i="17"/>
  <c r="C545" i="17" s="1"/>
  <c r="G544" i="17"/>
  <c r="C544" i="17" s="1"/>
  <c r="G543" i="17"/>
  <c r="C543" i="17" s="1"/>
  <c r="G542" i="17"/>
  <c r="C542" i="17" s="1"/>
  <c r="M539" i="17"/>
  <c r="M538" i="17"/>
  <c r="M537" i="17"/>
  <c r="M536" i="17"/>
  <c r="M535" i="17"/>
  <c r="N539" i="17"/>
  <c r="N538" i="17"/>
  <c r="N537" i="17"/>
  <c r="N536" i="17"/>
  <c r="N535" i="17"/>
  <c r="M534" i="17"/>
  <c r="N534" i="17"/>
  <c r="G539" i="17"/>
  <c r="C539" i="17" s="1"/>
  <c r="G538" i="17"/>
  <c r="C538" i="17" s="1"/>
  <c r="G537" i="17"/>
  <c r="C537" i="17" s="1"/>
  <c r="G536" i="17"/>
  <c r="C536" i="17" s="1"/>
  <c r="G535" i="17"/>
  <c r="C535" i="17" s="1"/>
  <c r="G534" i="17"/>
  <c r="C534" i="17" s="1"/>
  <c r="D539" i="17" l="1"/>
  <c r="D536" i="17"/>
  <c r="D543" i="17"/>
  <c r="D548" i="17"/>
  <c r="N531" i="17"/>
  <c r="M531" i="17"/>
  <c r="M530" i="17"/>
  <c r="N530" i="17"/>
  <c r="G531" i="17"/>
  <c r="C531" i="17" s="1"/>
  <c r="D531" i="17" s="1"/>
  <c r="G530" i="17"/>
  <c r="C530" i="17" s="1"/>
  <c r="D530" i="17" s="1"/>
  <c r="N524" i="17"/>
  <c r="M524" i="17"/>
  <c r="N523" i="17"/>
  <c r="M523" i="17"/>
  <c r="N522" i="17"/>
  <c r="M522" i="17"/>
  <c r="N521" i="17"/>
  <c r="M521" i="17"/>
  <c r="N520" i="17"/>
  <c r="M520" i="17"/>
  <c r="N519" i="17"/>
  <c r="M519" i="17"/>
  <c r="N518" i="17"/>
  <c r="M518" i="17"/>
  <c r="M517" i="17"/>
  <c r="N517" i="17"/>
  <c r="G524" i="17"/>
  <c r="C524" i="17" s="1"/>
  <c r="G523" i="17"/>
  <c r="C523" i="17" s="1"/>
  <c r="G522" i="17"/>
  <c r="C522" i="17" s="1"/>
  <c r="G521" i="17"/>
  <c r="C521" i="17" s="1"/>
  <c r="G520" i="17"/>
  <c r="C520" i="17" s="1"/>
  <c r="G519" i="17"/>
  <c r="C519" i="17" s="1"/>
  <c r="G518" i="17"/>
  <c r="C518" i="17" s="1"/>
  <c r="G517" i="17"/>
  <c r="C517" i="17" s="1"/>
  <c r="N513" i="17"/>
  <c r="M513" i="17"/>
  <c r="N512" i="17"/>
  <c r="M512" i="17"/>
  <c r="N511" i="17"/>
  <c r="M511" i="17"/>
  <c r="N510" i="17"/>
  <c r="M510" i="17"/>
  <c r="M509" i="17"/>
  <c r="N509" i="17"/>
  <c r="G513" i="17"/>
  <c r="C513" i="17" s="1"/>
  <c r="G512" i="17"/>
  <c r="C512" i="17" s="1"/>
  <c r="G511" i="17"/>
  <c r="C511" i="17" s="1"/>
  <c r="G510" i="17"/>
  <c r="C510" i="17" s="1"/>
  <c r="G509" i="17"/>
  <c r="C509" i="17" s="1"/>
  <c r="N506" i="17"/>
  <c r="M506" i="17"/>
  <c r="N505" i="17"/>
  <c r="M505" i="17"/>
  <c r="N504" i="17"/>
  <c r="M504" i="17"/>
  <c r="M503" i="17"/>
  <c r="N503" i="17"/>
  <c r="G506" i="17"/>
  <c r="C506" i="17" s="1"/>
  <c r="G505" i="17"/>
  <c r="C505" i="17" s="1"/>
  <c r="G504" i="17"/>
  <c r="C504" i="17" s="1"/>
  <c r="G503" i="17"/>
  <c r="C503" i="17" s="1"/>
  <c r="N501" i="17"/>
  <c r="M501" i="17"/>
  <c r="N500" i="17"/>
  <c r="M500" i="17"/>
  <c r="N499" i="17"/>
  <c r="M499" i="17"/>
  <c r="N498" i="17"/>
  <c r="M498" i="17"/>
  <c r="N497" i="17"/>
  <c r="M497" i="17"/>
  <c r="N496" i="17"/>
  <c r="M496" i="17"/>
  <c r="N495" i="17"/>
  <c r="M495" i="17"/>
  <c r="M494" i="17"/>
  <c r="N494" i="17"/>
  <c r="M493" i="17"/>
  <c r="N493" i="17"/>
  <c r="M502" i="17"/>
  <c r="N502" i="17"/>
  <c r="G502" i="17"/>
  <c r="C502" i="17" s="1"/>
  <c r="G501" i="17"/>
  <c r="C501" i="17" s="1"/>
  <c r="G500" i="17"/>
  <c r="C500" i="17" s="1"/>
  <c r="G499" i="17"/>
  <c r="C499" i="17" s="1"/>
  <c r="G498" i="17"/>
  <c r="C498" i="17" s="1"/>
  <c r="G497" i="17"/>
  <c r="C497" i="17" s="1"/>
  <c r="G496" i="17"/>
  <c r="C496" i="17" s="1"/>
  <c r="G495" i="17"/>
  <c r="C495" i="17" s="1"/>
  <c r="G494" i="17"/>
  <c r="C494" i="17" s="1"/>
  <c r="G493" i="17"/>
  <c r="C493" i="17" s="1"/>
  <c r="N487" i="17"/>
  <c r="M487" i="17"/>
  <c r="N486" i="17"/>
  <c r="M486" i="17"/>
  <c r="N485" i="17"/>
  <c r="M485" i="17"/>
  <c r="N484" i="17"/>
  <c r="M484" i="17"/>
  <c r="N483" i="17"/>
  <c r="M483" i="17"/>
  <c r="N482" i="17"/>
  <c r="M482" i="17"/>
  <c r="N481" i="17"/>
  <c r="M481" i="17"/>
  <c r="N480" i="17"/>
  <c r="M480" i="17"/>
  <c r="N479" i="17"/>
  <c r="M479" i="17"/>
  <c r="N478" i="17"/>
  <c r="M478" i="17"/>
  <c r="M477" i="17"/>
  <c r="N477" i="17"/>
  <c r="G487" i="17"/>
  <c r="C487" i="17" s="1"/>
  <c r="G486" i="17"/>
  <c r="C486" i="17" s="1"/>
  <c r="G485" i="17"/>
  <c r="C485" i="17" s="1"/>
  <c r="G484" i="17"/>
  <c r="C484" i="17" s="1"/>
  <c r="G483" i="17"/>
  <c r="C483" i="17" s="1"/>
  <c r="G482" i="17"/>
  <c r="C482" i="17" s="1"/>
  <c r="G481" i="17"/>
  <c r="C481" i="17" s="1"/>
  <c r="G480" i="17"/>
  <c r="C480" i="17" s="1"/>
  <c r="G479" i="17"/>
  <c r="C479" i="17" s="1"/>
  <c r="G478" i="17"/>
  <c r="C478" i="17" s="1"/>
  <c r="G477" i="17"/>
  <c r="C477" i="17" s="1"/>
  <c r="N474" i="17"/>
  <c r="M474" i="17"/>
  <c r="N473" i="17"/>
  <c r="M473" i="17"/>
  <c r="N472" i="17"/>
  <c r="M472" i="17"/>
  <c r="N471" i="17"/>
  <c r="M471" i="17"/>
  <c r="N470" i="17"/>
  <c r="M470" i="17"/>
  <c r="N469" i="17"/>
  <c r="M469" i="17"/>
  <c r="N468" i="17"/>
  <c r="M468" i="17"/>
  <c r="M467" i="17"/>
  <c r="N467" i="17"/>
  <c r="G474" i="17"/>
  <c r="C474" i="17" s="1"/>
  <c r="G473" i="17"/>
  <c r="C473" i="17" s="1"/>
  <c r="G472" i="17"/>
  <c r="C472" i="17" s="1"/>
  <c r="G471" i="17"/>
  <c r="C471" i="17" s="1"/>
  <c r="G470" i="17"/>
  <c r="C470" i="17" s="1"/>
  <c r="G469" i="17"/>
  <c r="C469" i="17" s="1"/>
  <c r="G468" i="17"/>
  <c r="C468" i="17" s="1"/>
  <c r="G467" i="17"/>
  <c r="C467" i="17" s="1"/>
  <c r="D467" i="17" s="1"/>
  <c r="N461" i="17"/>
  <c r="M461" i="17"/>
  <c r="N460" i="17"/>
  <c r="M460" i="17"/>
  <c r="N459" i="17"/>
  <c r="M459" i="17"/>
  <c r="N458" i="17"/>
  <c r="M458" i="17"/>
  <c r="N457" i="17"/>
  <c r="M457" i="17"/>
  <c r="N456" i="17"/>
  <c r="M456" i="17"/>
  <c r="N455" i="17"/>
  <c r="M455" i="17"/>
  <c r="N454" i="17"/>
  <c r="M454" i="17"/>
  <c r="N453" i="17"/>
  <c r="M453" i="17"/>
  <c r="M452" i="17"/>
  <c r="N452" i="17"/>
  <c r="G461" i="17"/>
  <c r="C461" i="17" s="1"/>
  <c r="G460" i="17"/>
  <c r="C460" i="17" s="1"/>
  <c r="G459" i="17"/>
  <c r="C459" i="17" s="1"/>
  <c r="G458" i="17"/>
  <c r="C458" i="17" s="1"/>
  <c r="G457" i="17"/>
  <c r="C457" i="17" s="1"/>
  <c r="G456" i="17"/>
  <c r="C456" i="17" s="1"/>
  <c r="G455" i="17"/>
  <c r="C455" i="17" s="1"/>
  <c r="G454" i="17"/>
  <c r="C454" i="17" s="1"/>
  <c r="G453" i="17"/>
  <c r="C453" i="17" s="1"/>
  <c r="G452" i="17"/>
  <c r="C452" i="17" s="1"/>
  <c r="N448" i="17"/>
  <c r="M448" i="17"/>
  <c r="N447" i="17"/>
  <c r="M447" i="17"/>
  <c r="M446" i="17"/>
  <c r="N446" i="17"/>
  <c r="G448" i="17"/>
  <c r="C448" i="17" s="1"/>
  <c r="G447" i="17"/>
  <c r="C447" i="17" s="1"/>
  <c r="G446" i="17"/>
  <c r="C446" i="17" s="1"/>
  <c r="N443" i="17"/>
  <c r="M443" i="17"/>
  <c r="N442" i="17"/>
  <c r="M442" i="17"/>
  <c r="N441" i="17"/>
  <c r="M441" i="17"/>
  <c r="M440" i="17"/>
  <c r="N440" i="17"/>
  <c r="G443" i="17"/>
  <c r="C443" i="17" s="1"/>
  <c r="D443" i="17" s="1"/>
  <c r="G442" i="17"/>
  <c r="C442" i="17" s="1"/>
  <c r="G441" i="17"/>
  <c r="C441" i="17" s="1"/>
  <c r="G440" i="17"/>
  <c r="C440" i="17" s="1"/>
  <c r="N437" i="17"/>
  <c r="M437" i="17"/>
  <c r="N436" i="17"/>
  <c r="M436" i="17"/>
  <c r="N435" i="17"/>
  <c r="M435" i="17"/>
  <c r="N434" i="17"/>
  <c r="M434" i="17"/>
  <c r="N433" i="17"/>
  <c r="M433" i="17"/>
  <c r="N432" i="17"/>
  <c r="M432" i="17"/>
  <c r="N431" i="17"/>
  <c r="M431" i="17"/>
  <c r="M430" i="17"/>
  <c r="N430" i="17"/>
  <c r="G437" i="17"/>
  <c r="C437" i="17" s="1"/>
  <c r="D437" i="17" s="1"/>
  <c r="G436" i="17"/>
  <c r="C436" i="17" s="1"/>
  <c r="G435" i="17"/>
  <c r="C435" i="17" s="1"/>
  <c r="G434" i="17"/>
  <c r="C434" i="17" s="1"/>
  <c r="G433" i="17"/>
  <c r="C433" i="17" s="1"/>
  <c r="G432" i="17"/>
  <c r="C432" i="17" s="1"/>
  <c r="G431" i="17"/>
  <c r="C431" i="17" s="1"/>
  <c r="G430" i="17"/>
  <c r="C430" i="17" s="1"/>
  <c r="N426" i="17"/>
  <c r="M426" i="17"/>
  <c r="N425" i="17"/>
  <c r="M425" i="17"/>
  <c r="M424" i="17"/>
  <c r="N424" i="17"/>
  <c r="G426" i="17"/>
  <c r="C426" i="17" s="1"/>
  <c r="G425" i="17"/>
  <c r="C425" i="17" s="1"/>
  <c r="G424" i="17"/>
  <c r="C424" i="17" s="1"/>
  <c r="N421" i="17"/>
  <c r="M421" i="17"/>
  <c r="N420" i="17"/>
  <c r="M420" i="17"/>
  <c r="N419" i="17"/>
  <c r="M419" i="17"/>
  <c r="N418" i="17"/>
  <c r="M418" i="17"/>
  <c r="M417" i="17"/>
  <c r="N417" i="17"/>
  <c r="G421" i="17"/>
  <c r="C421" i="17" s="1"/>
  <c r="G420" i="17"/>
  <c r="C420" i="17" s="1"/>
  <c r="G419" i="17"/>
  <c r="C419" i="17" s="1"/>
  <c r="G418" i="17"/>
  <c r="C418" i="17" s="1"/>
  <c r="G417" i="17"/>
  <c r="C417" i="17" s="1"/>
  <c r="N414" i="17"/>
  <c r="M414" i="17"/>
  <c r="N413" i="17"/>
  <c r="M413" i="17"/>
  <c r="N412" i="17"/>
  <c r="M412" i="17"/>
  <c r="N411" i="17"/>
  <c r="M411" i="17"/>
  <c r="N410" i="17"/>
  <c r="M410" i="17"/>
  <c r="M409" i="17"/>
  <c r="N409" i="17"/>
  <c r="G414" i="17"/>
  <c r="C414" i="17" s="1"/>
  <c r="G413" i="17"/>
  <c r="C413" i="17" s="1"/>
  <c r="G412" i="17"/>
  <c r="C412" i="17" s="1"/>
  <c r="G411" i="17"/>
  <c r="C411" i="17" s="1"/>
  <c r="G410" i="17"/>
  <c r="C410" i="17" s="1"/>
  <c r="G409" i="17"/>
  <c r="C409" i="17" s="1"/>
  <c r="N405" i="17"/>
  <c r="M405" i="17"/>
  <c r="N404" i="17"/>
  <c r="M404" i="17"/>
  <c r="N403" i="17"/>
  <c r="M403" i="17"/>
  <c r="N402" i="17"/>
  <c r="M402" i="17"/>
  <c r="M401" i="17"/>
  <c r="N401" i="17"/>
  <c r="G405" i="17"/>
  <c r="C405" i="17" s="1"/>
  <c r="G404" i="17"/>
  <c r="C404" i="17" s="1"/>
  <c r="G403" i="17"/>
  <c r="C403" i="17" s="1"/>
  <c r="G402" i="17"/>
  <c r="C402" i="17" s="1"/>
  <c r="G401" i="17"/>
  <c r="C401" i="17" s="1"/>
  <c r="N395" i="17"/>
  <c r="M395" i="17"/>
  <c r="N394" i="17"/>
  <c r="M394" i="17"/>
  <c r="N393" i="17"/>
  <c r="M393" i="17"/>
  <c r="N392" i="17"/>
  <c r="M392" i="17"/>
  <c r="N391" i="17"/>
  <c r="M391" i="17"/>
  <c r="N390" i="17"/>
  <c r="M390" i="17"/>
  <c r="N389" i="17"/>
  <c r="M389" i="17"/>
  <c r="M388" i="17"/>
  <c r="N388" i="17"/>
  <c r="G395" i="17"/>
  <c r="C395" i="17" s="1"/>
  <c r="G394" i="17"/>
  <c r="C394" i="17" s="1"/>
  <c r="G393" i="17"/>
  <c r="C393" i="17" s="1"/>
  <c r="G392" i="17"/>
  <c r="C392" i="17" s="1"/>
  <c r="G391" i="17"/>
  <c r="C391" i="17" s="1"/>
  <c r="G390" i="17"/>
  <c r="C390" i="17" s="1"/>
  <c r="G389" i="17"/>
  <c r="C389" i="17" s="1"/>
  <c r="G388" i="17"/>
  <c r="C388" i="17" s="1"/>
  <c r="N384" i="17"/>
  <c r="M384" i="17"/>
  <c r="N383" i="17"/>
  <c r="M383" i="17"/>
  <c r="G384" i="17"/>
  <c r="C384" i="17" s="1"/>
  <c r="G383" i="17"/>
  <c r="C383" i="17" s="1"/>
  <c r="N380" i="17"/>
  <c r="M380" i="17"/>
  <c r="N379" i="17"/>
  <c r="M379" i="17"/>
  <c r="G380" i="17"/>
  <c r="C380" i="17" s="1"/>
  <c r="D380" i="17" s="1"/>
  <c r="G379" i="17"/>
  <c r="C379" i="17" s="1"/>
  <c r="D379" i="17" s="1"/>
  <c r="G376" i="17"/>
  <c r="C376" i="17" s="1"/>
  <c r="G375" i="17"/>
  <c r="C375" i="17" s="1"/>
  <c r="G374" i="17"/>
  <c r="C374" i="17" s="1"/>
  <c r="G373" i="17"/>
  <c r="C373" i="17" s="1"/>
  <c r="G372" i="17"/>
  <c r="C372" i="17" s="1"/>
  <c r="G371" i="17"/>
  <c r="C371" i="17" s="1"/>
  <c r="G370" i="17"/>
  <c r="C370" i="17" s="1"/>
  <c r="M376" i="17"/>
  <c r="M375" i="17"/>
  <c r="M374" i="17"/>
  <c r="M373" i="17"/>
  <c r="M372" i="17"/>
  <c r="M371" i="17"/>
  <c r="M370" i="17"/>
  <c r="N376" i="17"/>
  <c r="N375" i="17"/>
  <c r="N374" i="17"/>
  <c r="N373" i="17"/>
  <c r="N372" i="17"/>
  <c r="N371" i="17"/>
  <c r="N370" i="17"/>
  <c r="M366" i="17"/>
  <c r="M365" i="17"/>
  <c r="M364" i="17"/>
  <c r="N366" i="17"/>
  <c r="N365" i="17"/>
  <c r="N364" i="17"/>
  <c r="N363" i="17"/>
  <c r="M363" i="17"/>
  <c r="G366" i="17"/>
  <c r="C366" i="17" s="1"/>
  <c r="G365" i="17"/>
  <c r="C365" i="17" s="1"/>
  <c r="G364" i="17"/>
  <c r="C364" i="17" s="1"/>
  <c r="G363" i="17"/>
  <c r="C363" i="17" s="1"/>
  <c r="M359" i="17"/>
  <c r="M358" i="17"/>
  <c r="M357" i="17"/>
  <c r="M356" i="17"/>
  <c r="N359" i="17"/>
  <c r="N358" i="17"/>
  <c r="N357" i="17"/>
  <c r="N356" i="17"/>
  <c r="G359" i="17"/>
  <c r="C359" i="17" s="1"/>
  <c r="G358" i="17"/>
  <c r="C358" i="17" s="1"/>
  <c r="G357" i="17"/>
  <c r="C357" i="17" s="1"/>
  <c r="G356" i="17"/>
  <c r="C356" i="17" s="1"/>
  <c r="M352" i="17"/>
  <c r="M351" i="17"/>
  <c r="M350" i="17"/>
  <c r="M349" i="17"/>
  <c r="N352" i="17"/>
  <c r="M348" i="17"/>
  <c r="N348" i="17"/>
  <c r="G352" i="17"/>
  <c r="C352" i="17" s="1"/>
  <c r="G351" i="17"/>
  <c r="C351" i="17" s="1"/>
  <c r="G350" i="17"/>
  <c r="C350" i="17" s="1"/>
  <c r="G349" i="17"/>
  <c r="C349" i="17" s="1"/>
  <c r="G348" i="17"/>
  <c r="C348" i="17" s="1"/>
  <c r="G35" i="17"/>
  <c r="G34" i="17"/>
  <c r="G33" i="17"/>
  <c r="G32" i="17"/>
  <c r="G29" i="17"/>
  <c r="C29" i="17" s="1"/>
  <c r="G28" i="17"/>
  <c r="C28" i="17" s="1"/>
  <c r="G27" i="17"/>
  <c r="C27" i="17" s="1"/>
  <c r="G26" i="17"/>
  <c r="C26" i="17" s="1"/>
  <c r="G25" i="17"/>
  <c r="C25" i="17" s="1"/>
  <c r="G24" i="17"/>
  <c r="C24" i="17" s="1"/>
  <c r="G20" i="17"/>
  <c r="C20" i="17" s="1"/>
  <c r="G23" i="17"/>
  <c r="C23" i="17" s="1"/>
  <c r="D376" i="17" l="1"/>
  <c r="D411" i="17"/>
  <c r="D390" i="17"/>
  <c r="D405" i="17"/>
  <c r="D426" i="17"/>
  <c r="D487" i="17"/>
  <c r="D359" i="17"/>
  <c r="D513" i="17"/>
  <c r="D29" i="17"/>
  <c r="D418" i="17"/>
  <c r="D436" i="17"/>
  <c r="D442" i="17"/>
  <c r="D384" i="17"/>
  <c r="D414" i="17"/>
  <c r="D461" i="17"/>
  <c r="D352" i="17"/>
  <c r="D366" i="17"/>
  <c r="D395" i="17"/>
  <c r="D421" i="17"/>
  <c r="D506" i="17"/>
  <c r="D524" i="17"/>
  <c r="D484" i="17"/>
  <c r="D374" i="17"/>
  <c r="D448" i="17"/>
  <c r="D474" i="17"/>
  <c r="D502" i="17"/>
  <c r="D455" i="17"/>
  <c r="D521" i="17"/>
  <c r="M35" i="17"/>
  <c r="M34" i="17"/>
  <c r="M33" i="17"/>
  <c r="N35" i="17"/>
  <c r="N34" i="17"/>
  <c r="N33" i="17"/>
  <c r="M32" i="17"/>
  <c r="N32" i="17"/>
  <c r="N29" i="17"/>
  <c r="N28" i="17"/>
  <c r="N27" i="17"/>
  <c r="N26" i="17"/>
  <c r="N25" i="17"/>
  <c r="N24" i="17"/>
  <c r="M29" i="17"/>
  <c r="M28" i="17"/>
  <c r="M27" i="17"/>
  <c r="M26" i="17"/>
  <c r="M25" i="17"/>
  <c r="M24" i="17"/>
  <c r="N23" i="17"/>
  <c r="M23" i="17"/>
  <c r="M20" i="17"/>
  <c r="M19" i="17"/>
  <c r="M18" i="17"/>
  <c r="M17" i="17"/>
  <c r="M16" i="17"/>
  <c r="M15" i="17"/>
  <c r="M12" i="17"/>
  <c r="M11" i="17"/>
  <c r="M10" i="17"/>
  <c r="M9" i="17"/>
  <c r="M8" i="17"/>
  <c r="M7" i="17"/>
  <c r="G19" i="17"/>
  <c r="C19" i="17" s="1"/>
  <c r="G18" i="17"/>
  <c r="C18" i="17" s="1"/>
  <c r="G17" i="17"/>
  <c r="C17" i="17" s="1"/>
  <c r="G16" i="17"/>
  <c r="C16" i="17" s="1"/>
  <c r="G15" i="17"/>
  <c r="C15" i="17" s="1"/>
  <c r="G12" i="17"/>
  <c r="C12" i="17" s="1"/>
  <c r="G11" i="17"/>
  <c r="C11" i="17" s="1"/>
  <c r="G10" i="17"/>
  <c r="C10" i="17" s="1"/>
  <c r="G9" i="17"/>
  <c r="C9" i="17" s="1"/>
  <c r="G8" i="17"/>
  <c r="C8" i="17" s="1"/>
  <c r="G7" i="17"/>
  <c r="C7" i="17" s="1"/>
  <c r="M6" i="17"/>
  <c r="G6" i="17"/>
  <c r="C6" i="17" s="1"/>
  <c r="N20" i="17"/>
  <c r="N19" i="17"/>
  <c r="N18" i="17"/>
  <c r="N17" i="17"/>
  <c r="N16" i="17"/>
  <c r="N15" i="17"/>
  <c r="N12" i="17"/>
  <c r="N11" i="17"/>
  <c r="N10" i="17"/>
  <c r="N9" i="17"/>
  <c r="N8" i="17"/>
  <c r="N7" i="17"/>
  <c r="N6" i="17"/>
  <c r="G37" i="49"/>
  <c r="D37" i="49"/>
  <c r="G36" i="49"/>
  <c r="D36" i="49"/>
  <c r="G35" i="49"/>
  <c r="D35" i="49"/>
  <c r="J31" i="49"/>
  <c r="G31" i="49"/>
  <c r="D31" i="49"/>
  <c r="J30" i="49"/>
  <c r="G30" i="49"/>
  <c r="D30" i="49"/>
  <c r="J29" i="49"/>
  <c r="G29" i="49"/>
  <c r="D29" i="49"/>
  <c r="J25" i="49"/>
  <c r="G25" i="49"/>
  <c r="D25" i="49"/>
  <c r="J24" i="49"/>
  <c r="G24" i="49"/>
  <c r="D24" i="49"/>
  <c r="J23" i="49"/>
  <c r="G23" i="49"/>
  <c r="D23" i="49"/>
  <c r="J19" i="49"/>
  <c r="G19" i="49"/>
  <c r="D19" i="49"/>
  <c r="J18" i="49"/>
  <c r="G18" i="49"/>
  <c r="D18" i="49"/>
  <c r="J17" i="49"/>
  <c r="G17" i="49"/>
  <c r="D17" i="49"/>
  <c r="J13" i="49"/>
  <c r="G13" i="49"/>
  <c r="D13" i="49"/>
  <c r="J12" i="49"/>
  <c r="G12" i="49"/>
  <c r="D12" i="49"/>
  <c r="J11" i="49"/>
  <c r="G11" i="49"/>
  <c r="D11" i="49"/>
  <c r="J7" i="49"/>
  <c r="G7" i="49"/>
  <c r="D7" i="49"/>
  <c r="J6" i="49"/>
  <c r="G6" i="49"/>
  <c r="D6" i="49"/>
  <c r="J5" i="49"/>
  <c r="G5" i="49"/>
  <c r="D5" i="49"/>
  <c r="D20" i="17" l="1"/>
  <c r="D16" i="17"/>
  <c r="D12" i="17"/>
  <c r="D9" i="17"/>
  <c r="D36" i="44"/>
  <c r="D34" i="44"/>
  <c r="E15" i="45" s="1"/>
  <c r="D36" i="27" l="1"/>
  <c r="D32" i="1" l="1"/>
  <c r="D48" i="1"/>
  <c r="C12" i="1"/>
  <c r="D43" i="1"/>
  <c r="D19" i="1"/>
  <c r="C20" i="1"/>
  <c r="C106" i="1"/>
  <c r="D21" i="1"/>
  <c r="C42" i="1"/>
  <c r="C96" i="1"/>
  <c r="C102" i="1"/>
  <c r="C18" i="1"/>
  <c r="C30" i="1"/>
  <c r="C19" i="1"/>
  <c r="D30" i="1"/>
  <c r="C31" i="1"/>
  <c r="D42" i="1"/>
  <c r="D91" i="1"/>
  <c r="D31" i="1"/>
  <c r="D12" i="1"/>
  <c r="D20" i="1"/>
  <c r="C47" i="1"/>
  <c r="D13" i="1"/>
  <c r="C13" i="1"/>
  <c r="C21" i="1"/>
  <c r="C32" i="1"/>
  <c r="C41" i="1"/>
  <c r="C43" i="1"/>
  <c r="D6" i="1"/>
  <c r="D7" i="1" l="1"/>
  <c r="C7" i="1"/>
  <c r="D36" i="17"/>
  <c r="D18" i="1"/>
  <c r="D41" i="1"/>
  <c r="D47" i="1"/>
  <c r="C18" i="21"/>
  <c r="C10" i="21"/>
  <c r="C58" i="21"/>
  <c r="E102" i="22"/>
  <c r="C17" i="21"/>
  <c r="E180" i="22"/>
  <c r="E181" i="22"/>
  <c r="C189" i="22"/>
  <c r="E179" i="22"/>
  <c r="C178" i="22"/>
  <c r="E189" i="22"/>
  <c r="C22" i="24"/>
  <c r="C17" i="24"/>
  <c r="C20" i="24"/>
  <c r="E14" i="22"/>
  <c r="C30" i="24"/>
  <c r="C29" i="24"/>
  <c r="C28" i="24"/>
  <c r="C27" i="24"/>
  <c r="E155" i="22"/>
  <c r="E156" i="22"/>
  <c r="C19" i="24"/>
  <c r="C156" i="22"/>
  <c r="C155" i="22"/>
  <c r="E170" i="22"/>
  <c r="E97" i="22"/>
  <c r="C170" i="22"/>
  <c r="C47" i="24"/>
  <c r="C45" i="24"/>
  <c r="C37" i="24"/>
  <c r="C39" i="24"/>
  <c r="C48" i="24"/>
  <c r="C179" i="22"/>
  <c r="E9" i="24"/>
  <c r="C11" i="24"/>
  <c r="E49" i="23"/>
  <c r="C33" i="23"/>
  <c r="E30" i="23"/>
  <c r="C11" i="23"/>
  <c r="C9" i="23"/>
  <c r="C32" i="23"/>
  <c r="C12" i="23"/>
  <c r="C42" i="23"/>
  <c r="C70" i="23"/>
  <c r="C64" i="23"/>
  <c r="C62" i="23"/>
  <c r="C71" i="23"/>
  <c r="C63" i="23"/>
  <c r="E31" i="23"/>
  <c r="E32" i="23"/>
  <c r="K97" i="20"/>
  <c r="C51" i="22"/>
  <c r="C121" i="22"/>
  <c r="C118" i="22"/>
  <c r="E21" i="23"/>
  <c r="E118" i="22"/>
  <c r="E42" i="22"/>
  <c r="E66" i="22"/>
  <c r="C52" i="23"/>
  <c r="C65" i="22"/>
  <c r="E9" i="23"/>
  <c r="E12" i="23"/>
  <c r="K52" i="20"/>
  <c r="E14" i="23"/>
  <c r="C50" i="21"/>
  <c r="E121" i="22"/>
  <c r="K113" i="20"/>
  <c r="E147" i="22"/>
  <c r="C47" i="21"/>
  <c r="C146" i="22"/>
  <c r="E45" i="22"/>
  <c r="E129" i="22"/>
  <c r="E128" i="22"/>
  <c r="E126" i="22"/>
  <c r="C129" i="22"/>
  <c r="K68" i="20"/>
  <c r="K59" i="20"/>
  <c r="E104" i="22"/>
  <c r="E103" i="22"/>
  <c r="E109" i="22"/>
  <c r="C52" i="22"/>
  <c r="K95" i="20"/>
  <c r="E52" i="22"/>
  <c r="C54" i="22"/>
  <c r="E53" i="22"/>
  <c r="E54" i="22"/>
  <c r="K89" i="20"/>
  <c r="K90" i="20"/>
  <c r="K60" i="20"/>
  <c r="K101" i="20"/>
  <c r="K61" i="20"/>
  <c r="K88" i="20"/>
  <c r="E165" i="22"/>
  <c r="E164" i="22"/>
  <c r="K86" i="20"/>
  <c r="E79" i="22"/>
  <c r="E11" i="22"/>
  <c r="E10" i="22"/>
  <c r="E9" i="22"/>
  <c r="C9" i="22"/>
  <c r="D642" i="18"/>
  <c r="D640" i="18"/>
  <c r="D636" i="18"/>
  <c r="D635" i="18"/>
  <c r="D629" i="18"/>
  <c r="D628" i="18"/>
  <c r="D624" i="18"/>
  <c r="D623" i="18"/>
  <c r="D614" i="18"/>
  <c r="D613" i="18"/>
  <c r="D610" i="18"/>
  <c r="D609" i="18"/>
  <c r="D605" i="18"/>
  <c r="D603" i="18"/>
  <c r="D593" i="18"/>
  <c r="D587" i="18"/>
  <c r="D582" i="18"/>
  <c r="D581" i="18"/>
  <c r="D573" i="18"/>
  <c r="D566" i="18"/>
  <c r="D563" i="18"/>
  <c r="D561" i="18"/>
  <c r="D557" i="18"/>
  <c r="D551" i="18"/>
  <c r="D548" i="18"/>
  <c r="D543" i="18"/>
  <c r="D539" i="18"/>
  <c r="D536" i="18"/>
  <c r="D531" i="18"/>
  <c r="D530" i="18"/>
  <c r="D524" i="18"/>
  <c r="D521" i="18"/>
  <c r="D514" i="18"/>
  <c r="D513" i="18"/>
  <c r="D506" i="18"/>
  <c r="D502" i="18"/>
  <c r="D487" i="18"/>
  <c r="D484" i="18"/>
  <c r="D474" i="18"/>
  <c r="D467" i="18"/>
  <c r="D461" i="18"/>
  <c r="D455" i="18"/>
  <c r="D449" i="18"/>
  <c r="D448" i="18"/>
  <c r="D443" i="18"/>
  <c r="D442" i="18"/>
  <c r="D437" i="18"/>
  <c r="D436" i="18"/>
  <c r="D427" i="18"/>
  <c r="D426" i="18"/>
  <c r="D421" i="18"/>
  <c r="D418" i="18"/>
  <c r="D414" i="18"/>
  <c r="D411" i="18"/>
  <c r="D406" i="18"/>
  <c r="D405" i="18"/>
  <c r="D395" i="18"/>
  <c r="D390" i="18"/>
  <c r="D385" i="18"/>
  <c r="D384" i="18"/>
  <c r="D380" i="18"/>
  <c r="D379" i="18"/>
  <c r="D376" i="18"/>
  <c r="D374" i="18"/>
  <c r="D367" i="18"/>
  <c r="D366" i="18"/>
  <c r="D360" i="18"/>
  <c r="D359" i="18"/>
  <c r="D353" i="18"/>
  <c r="D352" i="18"/>
  <c r="D342" i="18"/>
  <c r="D338" i="18"/>
  <c r="D333" i="18"/>
  <c r="D330" i="18"/>
  <c r="D325" i="18"/>
  <c r="D318" i="18"/>
  <c r="D315" i="18"/>
  <c r="D311" i="18"/>
  <c r="D298" i="18"/>
  <c r="D296" i="18"/>
  <c r="D293" i="18"/>
  <c r="D289" i="18"/>
  <c r="D277" i="18"/>
  <c r="D276" i="18"/>
  <c r="D267" i="18"/>
  <c r="D266" i="18"/>
  <c r="D260" i="18"/>
  <c r="D254" i="18"/>
  <c r="D246" i="18"/>
  <c r="D243" i="18"/>
  <c r="D237" i="18"/>
  <c r="D236" i="18"/>
  <c r="D224" i="18"/>
  <c r="D218" i="18"/>
  <c r="D212" i="18"/>
  <c r="D208" i="18"/>
  <c r="D202" i="18"/>
  <c r="D197" i="18"/>
  <c r="D189" i="18"/>
  <c r="D187" i="18"/>
  <c r="D184" i="18"/>
  <c r="D180" i="18"/>
  <c r="D177" i="18"/>
  <c r="D176" i="18"/>
  <c r="D170" i="18"/>
  <c r="D167" i="18"/>
  <c r="D155" i="18"/>
  <c r="D154" i="18"/>
  <c r="D150" i="18"/>
  <c r="D149" i="18"/>
  <c r="D144" i="18"/>
  <c r="D137" i="18"/>
  <c r="D128" i="18"/>
  <c r="D127" i="18"/>
  <c r="D110" i="18"/>
  <c r="D107" i="18"/>
  <c r="D104" i="18"/>
  <c r="D100" i="18"/>
  <c r="D97" i="18"/>
  <c r="D96" i="18"/>
  <c r="D93" i="18"/>
  <c r="D92" i="18"/>
  <c r="D80" i="18"/>
  <c r="D77" i="18"/>
  <c r="D67" i="18"/>
  <c r="D63" i="18"/>
  <c r="D59" i="18"/>
  <c r="D56" i="18"/>
  <c r="D50" i="18"/>
  <c r="D45" i="18"/>
  <c r="D36" i="18"/>
  <c r="D35" i="18"/>
  <c r="D29" i="18"/>
  <c r="D23" i="18"/>
  <c r="D20" i="18"/>
  <c r="D16" i="18"/>
  <c r="D12" i="18"/>
  <c r="D9" i="18"/>
  <c r="C130" i="22"/>
  <c r="K85" i="20"/>
  <c r="C60" i="21"/>
  <c r="C59" i="21"/>
  <c r="C61" i="21"/>
  <c r="C57" i="21"/>
  <c r="K109" i="20"/>
  <c r="E36" i="22"/>
  <c r="C42" i="22"/>
  <c r="E73" i="21"/>
  <c r="E71" i="21"/>
  <c r="C69" i="21"/>
  <c r="E69" i="21"/>
  <c r="C70" i="21"/>
  <c r="E67" i="21"/>
  <c r="C67" i="21"/>
  <c r="C68" i="21"/>
  <c r="C11" i="21"/>
  <c r="C24" i="21"/>
  <c r="C19" i="21"/>
  <c r="C25" i="21"/>
  <c r="C28" i="21"/>
  <c r="C27" i="21"/>
  <c r="C39" i="21"/>
  <c r="C40" i="21"/>
  <c r="E36" i="21"/>
  <c r="E38" i="21"/>
  <c r="E42" i="21"/>
  <c r="C38" i="21"/>
  <c r="E39" i="21"/>
  <c r="C35" i="21"/>
  <c r="E35" i="21"/>
  <c r="C41" i="21"/>
  <c r="C51" i="21"/>
  <c r="C48" i="21"/>
  <c r="E43" i="22"/>
  <c r="C20" i="21"/>
  <c r="C9" i="21"/>
  <c r="C13" i="21"/>
  <c r="C43" i="23" l="1"/>
  <c r="C53" i="23"/>
  <c r="C40" i="23"/>
  <c r="E51" i="23"/>
  <c r="E52" i="23"/>
  <c r="E42" i="23"/>
  <c r="C48" i="23"/>
  <c r="E53" i="23"/>
  <c r="C30" i="23"/>
  <c r="C41" i="23"/>
  <c r="C49" i="23"/>
  <c r="C31" i="23"/>
  <c r="E33" i="23"/>
  <c r="E43" i="23"/>
  <c r="C50" i="23"/>
  <c r="E35" i="23"/>
  <c r="E40" i="23"/>
  <c r="E48" i="23"/>
  <c r="E54" i="23"/>
  <c r="C65" i="23"/>
  <c r="C34" i="23"/>
  <c r="E41" i="23"/>
  <c r="E50" i="23"/>
  <c r="C51" i="23"/>
  <c r="E34" i="23"/>
  <c r="K115" i="20"/>
  <c r="K105" i="20"/>
  <c r="E41" i="21"/>
  <c r="C37" i="21"/>
  <c r="K65" i="20"/>
  <c r="K82" i="20"/>
  <c r="K93" i="20"/>
  <c r="C72" i="21"/>
  <c r="C44" i="24"/>
  <c r="C38" i="24"/>
  <c r="C46" i="24"/>
  <c r="C128" i="22"/>
  <c r="C126" i="22"/>
  <c r="C73" i="22"/>
  <c r="E73" i="22"/>
  <c r="C35" i="22"/>
  <c r="E35" i="22"/>
  <c r="C36" i="22"/>
  <c r="E33" i="22"/>
  <c r="C33" i="22"/>
  <c r="E24" i="23"/>
  <c r="C21" i="23"/>
  <c r="K51" i="20"/>
  <c r="K63" i="20"/>
  <c r="K79" i="20"/>
  <c r="K91" i="20"/>
  <c r="K103" i="20"/>
  <c r="K114" i="20"/>
  <c r="C14" i="21"/>
  <c r="E40" i="21"/>
  <c r="E68" i="21"/>
  <c r="E75" i="22"/>
  <c r="C75" i="22"/>
  <c r="E86" i="22"/>
  <c r="C86" i="22"/>
  <c r="E78" i="22"/>
  <c r="E163" i="22"/>
  <c r="C163" i="22"/>
  <c r="E88" i="22"/>
  <c r="C53" i="22"/>
  <c r="E55" i="22"/>
  <c r="E51" i="22"/>
  <c r="C103" i="22"/>
  <c r="C102" i="22"/>
  <c r="E117" i="22"/>
  <c r="C117" i="22"/>
  <c r="C9" i="24"/>
  <c r="E11" i="24"/>
  <c r="E171" i="22"/>
  <c r="C171" i="22"/>
  <c r="E188" i="22"/>
  <c r="C188" i="22"/>
  <c r="K53" i="20"/>
  <c r="K66" i="20"/>
  <c r="K72" i="20"/>
  <c r="K94" i="20"/>
  <c r="K106" i="20"/>
  <c r="E37" i="21"/>
  <c r="E182" i="22"/>
  <c r="C190" i="22"/>
  <c r="E191" i="22"/>
  <c r="E13" i="22"/>
  <c r="C10" i="22"/>
  <c r="E12" i="22"/>
  <c r="E87" i="22"/>
  <c r="C87" i="22"/>
  <c r="C138" i="22"/>
  <c r="E138" i="22"/>
  <c r="C119" i="22"/>
  <c r="E119" i="22"/>
  <c r="E183" i="22"/>
  <c r="E190" i="22"/>
  <c r="K43" i="20"/>
  <c r="K67" i="20"/>
  <c r="K108" i="20"/>
  <c r="C12" i="21"/>
  <c r="C36" i="21"/>
  <c r="E70" i="21"/>
  <c r="E145" i="22"/>
  <c r="C145" i="22"/>
  <c r="E20" i="22"/>
  <c r="E22" i="22"/>
  <c r="C23" i="22"/>
  <c r="C21" i="22"/>
  <c r="E21" i="22"/>
  <c r="C22" i="22"/>
  <c r="C20" i="22"/>
  <c r="E23" i="22"/>
  <c r="C127" i="22"/>
  <c r="E127" i="22"/>
  <c r="E130" i="22"/>
  <c r="E131" i="22"/>
  <c r="C120" i="22"/>
  <c r="E120" i="22"/>
  <c r="C46" i="22"/>
  <c r="E44" i="22"/>
  <c r="C44" i="22"/>
  <c r="C45" i="22"/>
  <c r="C180" i="22"/>
  <c r="E10" i="24"/>
  <c r="C12" i="24"/>
  <c r="E12" i="24"/>
  <c r="C64" i="22"/>
  <c r="E63" i="22"/>
  <c r="K44" i="20"/>
  <c r="K56" i="20"/>
  <c r="K96" i="20"/>
  <c r="C26" i="21"/>
  <c r="E62" i="22"/>
  <c r="C62" i="22"/>
  <c r="C63" i="22"/>
  <c r="E34" i="22"/>
  <c r="C34" i="22"/>
  <c r="C93" i="22"/>
  <c r="E93" i="22"/>
  <c r="E76" i="22"/>
  <c r="C74" i="22"/>
  <c r="E74" i="22"/>
  <c r="E32" i="22"/>
  <c r="C32" i="22"/>
  <c r="C147" i="22"/>
  <c r="E146" i="22"/>
  <c r="E139" i="22"/>
  <c r="C139" i="22"/>
  <c r="C10" i="23"/>
  <c r="E11" i="23"/>
  <c r="E137" i="22"/>
  <c r="C43" i="22"/>
  <c r="E96" i="22"/>
  <c r="C21" i="24"/>
  <c r="C96" i="22"/>
  <c r="C77" i="22"/>
  <c r="E80" i="22"/>
  <c r="E132" i="22"/>
  <c r="C18" i="24"/>
  <c r="K45" i="20"/>
  <c r="K69" i="20"/>
  <c r="K111" i="20"/>
  <c r="E72" i="21"/>
  <c r="E10" i="23"/>
  <c r="E19" i="23"/>
  <c r="E65" i="22"/>
  <c r="E64" i="22"/>
  <c r="E37" i="22"/>
  <c r="C37" i="22"/>
  <c r="C95" i="22"/>
  <c r="E95" i="22"/>
  <c r="C148" i="22"/>
  <c r="C144" i="22"/>
  <c r="E144" i="22"/>
  <c r="C94" i="22"/>
  <c r="E94" i="22"/>
  <c r="E81" i="22"/>
  <c r="C78" i="22"/>
  <c r="K46" i="20"/>
  <c r="K73" i="20"/>
  <c r="K99" i="20"/>
  <c r="K112" i="20"/>
  <c r="C71" i="21"/>
  <c r="E74" i="21"/>
  <c r="C137" i="22"/>
  <c r="C20" i="23"/>
  <c r="E162" i="22"/>
  <c r="C162" i="22"/>
  <c r="E23" i="23"/>
  <c r="C19" i="23"/>
  <c r="E22" i="23"/>
  <c r="E20" i="23"/>
  <c r="K48" i="20"/>
  <c r="K78" i="20"/>
  <c r="D106" i="9"/>
  <c r="D105" i="9"/>
  <c r="C105" i="8"/>
  <c r="D102" i="9"/>
  <c r="D101" i="9"/>
  <c r="C101" i="1"/>
  <c r="D97" i="1"/>
  <c r="C97" i="1"/>
  <c r="C98" i="1"/>
  <c r="D98" i="1"/>
  <c r="D96" i="1"/>
  <c r="C95" i="1"/>
  <c r="D95" i="1"/>
  <c r="D99" i="1" s="1"/>
  <c r="D94" i="1"/>
  <c r="C94" i="1"/>
  <c r="C91" i="1"/>
  <c r="C90" i="1"/>
  <c r="D90" i="1"/>
  <c r="C89" i="1"/>
  <c r="D89" i="1"/>
  <c r="D88" i="1"/>
  <c r="C88" i="1"/>
  <c r="D87" i="1"/>
  <c r="C87" i="1"/>
  <c r="C86" i="1"/>
  <c r="D86" i="1"/>
  <c r="D83" i="1"/>
  <c r="C83" i="1"/>
  <c r="C82" i="1"/>
  <c r="D82" i="1"/>
  <c r="D81" i="1"/>
  <c r="D77" i="1"/>
  <c r="C77" i="1"/>
  <c r="D78" i="1"/>
  <c r="C78" i="1"/>
  <c r="D74" i="1"/>
  <c r="C74" i="1"/>
  <c r="D73" i="1"/>
  <c r="C73" i="1"/>
  <c r="D72" i="1"/>
  <c r="C72" i="1"/>
  <c r="C71" i="1"/>
  <c r="C70" i="1"/>
  <c r="D70" i="1"/>
  <c r="C69" i="1"/>
  <c r="D69" i="1"/>
  <c r="D68" i="1"/>
  <c r="C68" i="1"/>
  <c r="D92" i="1" l="1"/>
  <c r="C99" i="1"/>
  <c r="C78" i="9"/>
  <c r="D101" i="1"/>
  <c r="D106" i="1"/>
  <c r="D70" i="8"/>
  <c r="D82" i="8"/>
  <c r="D88" i="8"/>
  <c r="D94" i="8"/>
  <c r="D68" i="8"/>
  <c r="D69" i="8"/>
  <c r="D98" i="8"/>
  <c r="D102" i="8"/>
  <c r="C86" i="9"/>
  <c r="D72" i="8"/>
  <c r="D105" i="8"/>
  <c r="C90" i="9"/>
  <c r="C72" i="9"/>
  <c r="D72" i="9"/>
  <c r="D74" i="8"/>
  <c r="D106" i="8"/>
  <c r="C96" i="9"/>
  <c r="C68" i="9"/>
  <c r="C102" i="9"/>
  <c r="D102" i="1"/>
  <c r="C83" i="8"/>
  <c r="D68" i="9"/>
  <c r="C77" i="8"/>
  <c r="C89" i="8"/>
  <c r="D90" i="9"/>
  <c r="C105" i="1"/>
  <c r="D77" i="8"/>
  <c r="D83" i="8"/>
  <c r="D89" i="8"/>
  <c r="D95" i="8"/>
  <c r="D101" i="8"/>
  <c r="C69" i="9"/>
  <c r="C73" i="9"/>
  <c r="C87" i="9"/>
  <c r="C91" i="9"/>
  <c r="C97" i="9"/>
  <c r="C105" i="9"/>
  <c r="C71" i="8"/>
  <c r="C95" i="8"/>
  <c r="C101" i="8"/>
  <c r="D78" i="9"/>
  <c r="D86" i="9"/>
  <c r="D96" i="9"/>
  <c r="D105" i="1"/>
  <c r="C68" i="8"/>
  <c r="C72" i="8"/>
  <c r="C78" i="8"/>
  <c r="C86" i="8"/>
  <c r="C90" i="8"/>
  <c r="C96" i="8"/>
  <c r="C102" i="8"/>
  <c r="D69" i="9"/>
  <c r="D73" i="9"/>
  <c r="D81" i="9"/>
  <c r="D87" i="9"/>
  <c r="D91" i="9"/>
  <c r="D97" i="9"/>
  <c r="D78" i="8"/>
  <c r="C70" i="9"/>
  <c r="C74" i="9"/>
  <c r="C82" i="9"/>
  <c r="C88" i="9"/>
  <c r="C94" i="9"/>
  <c r="C98" i="9"/>
  <c r="C106" i="9"/>
  <c r="D86" i="8"/>
  <c r="D90" i="8"/>
  <c r="D96" i="8"/>
  <c r="C69" i="8"/>
  <c r="C73" i="8"/>
  <c r="C87" i="8"/>
  <c r="C91" i="8"/>
  <c r="C97" i="8"/>
  <c r="D70" i="9"/>
  <c r="D74" i="9"/>
  <c r="D82" i="9"/>
  <c r="D88" i="9"/>
  <c r="D94" i="9"/>
  <c r="D98" i="9"/>
  <c r="D73" i="8"/>
  <c r="C71" i="9"/>
  <c r="C77" i="9"/>
  <c r="C83" i="9"/>
  <c r="C89" i="9"/>
  <c r="C95" i="9"/>
  <c r="C101" i="9"/>
  <c r="D81" i="8"/>
  <c r="D87" i="8"/>
  <c r="D91" i="8"/>
  <c r="D97" i="8"/>
  <c r="C70" i="8"/>
  <c r="C74" i="8"/>
  <c r="C82" i="8"/>
  <c r="C88" i="8"/>
  <c r="C94" i="8"/>
  <c r="C98" i="8"/>
  <c r="C106" i="8"/>
  <c r="C107" i="8" s="1"/>
  <c r="D77" i="9"/>
  <c r="D83" i="9"/>
  <c r="D89" i="9"/>
  <c r="D95" i="9"/>
  <c r="D107" i="9"/>
  <c r="C99" i="8" l="1"/>
  <c r="D92" i="8"/>
  <c r="J29" i="44"/>
  <c r="J29" i="27"/>
  <c r="J28" i="27" s="1"/>
  <c r="E7" i="40" s="1"/>
  <c r="G30" i="44"/>
  <c r="G28" i="44" s="1"/>
  <c r="K7" i="45" s="1"/>
  <c r="G30" i="27"/>
  <c r="D99" i="9"/>
  <c r="D92" i="9"/>
  <c r="C103" i="8"/>
  <c r="E103" i="8" s="1"/>
  <c r="D99" i="8"/>
  <c r="D84" i="8"/>
  <c r="C79" i="9"/>
  <c r="D79" i="8"/>
  <c r="C103" i="9"/>
  <c r="E103" i="9" s="1"/>
  <c r="D84" i="9"/>
  <c r="D107" i="8"/>
  <c r="C92" i="9"/>
  <c r="D79" i="9"/>
  <c r="C107" i="9"/>
  <c r="E107" i="9" s="1"/>
  <c r="D6" i="8"/>
  <c r="D6" i="9"/>
  <c r="D20" i="9"/>
  <c r="D20" i="8"/>
  <c r="D38" i="1"/>
  <c r="D38" i="9"/>
  <c r="D39" i="9" s="1"/>
  <c r="D38" i="8"/>
  <c r="D39" i="8" s="1"/>
  <c r="D48" i="8"/>
  <c r="D48" i="9"/>
  <c r="C60" i="1"/>
  <c r="C60" i="8"/>
  <c r="C60" i="9"/>
  <c r="D21" i="8"/>
  <c r="D21" i="9"/>
  <c r="C33" i="9"/>
  <c r="C33" i="8"/>
  <c r="D42" i="8"/>
  <c r="D42" i="9"/>
  <c r="D54" i="1"/>
  <c r="D54" i="9"/>
  <c r="D54" i="8"/>
  <c r="D60" i="1"/>
  <c r="D60" i="8"/>
  <c r="D60" i="9"/>
  <c r="D64" i="1"/>
  <c r="D64" i="9"/>
  <c r="D64" i="8"/>
  <c r="D9" i="1"/>
  <c r="D9" i="8"/>
  <c r="D9" i="9"/>
  <c r="D15" i="1"/>
  <c r="D15" i="8"/>
  <c r="D15" i="9"/>
  <c r="C21" i="8"/>
  <c r="C21" i="9"/>
  <c r="D27" i="1"/>
  <c r="D27" i="8"/>
  <c r="D27" i="9"/>
  <c r="D33" i="1"/>
  <c r="D33" i="8"/>
  <c r="D33" i="9"/>
  <c r="D43" i="9"/>
  <c r="D43" i="8"/>
  <c r="C49" i="1"/>
  <c r="C49" i="9"/>
  <c r="C49" i="8"/>
  <c r="C55" i="1"/>
  <c r="C55" i="9"/>
  <c r="C55" i="8"/>
  <c r="C61" i="1"/>
  <c r="C61" i="9"/>
  <c r="C61" i="8"/>
  <c r="C12" i="8"/>
  <c r="C12" i="9"/>
  <c r="C18" i="8"/>
  <c r="C18" i="9"/>
  <c r="C22" i="1"/>
  <c r="C22" i="8"/>
  <c r="C22" i="9"/>
  <c r="C30" i="8"/>
  <c r="C30" i="9"/>
  <c r="C34" i="1"/>
  <c r="C34" i="8"/>
  <c r="C34" i="9"/>
  <c r="C43" i="8"/>
  <c r="C43" i="9"/>
  <c r="D49" i="1"/>
  <c r="D49" i="9"/>
  <c r="D49" i="8"/>
  <c r="D55" i="1"/>
  <c r="D55" i="9"/>
  <c r="D55" i="8"/>
  <c r="D61" i="1"/>
  <c r="D61" i="9"/>
  <c r="D61" i="8"/>
  <c r="D67" i="1"/>
  <c r="D67" i="9"/>
  <c r="D67" i="8"/>
  <c r="D18" i="8"/>
  <c r="D18" i="9"/>
  <c r="D34" i="8"/>
  <c r="D34" i="9"/>
  <c r="C7" i="8"/>
  <c r="C7" i="9"/>
  <c r="C19" i="8"/>
  <c r="C19" i="9"/>
  <c r="C35" i="8"/>
  <c r="C35" i="9"/>
  <c r="D58" i="1"/>
  <c r="D58" i="8"/>
  <c r="D58" i="9"/>
  <c r="C92" i="8"/>
  <c r="C41" i="9"/>
  <c r="C41" i="8"/>
  <c r="D12" i="8"/>
  <c r="D12" i="9"/>
  <c r="D22" i="1"/>
  <c r="D22" i="8"/>
  <c r="D22" i="9"/>
  <c r="D30" i="8"/>
  <c r="D30" i="9"/>
  <c r="D44" i="1"/>
  <c r="D44" i="9"/>
  <c r="D44" i="8"/>
  <c r="C52" i="1"/>
  <c r="C52" i="8"/>
  <c r="C52" i="9"/>
  <c r="C58" i="1"/>
  <c r="C58" i="8"/>
  <c r="C58" i="9"/>
  <c r="C62" i="1"/>
  <c r="C62" i="9"/>
  <c r="C62" i="8"/>
  <c r="D13" i="9"/>
  <c r="D13" i="8"/>
  <c r="C25" i="1"/>
  <c r="C25" i="8"/>
  <c r="C25" i="9"/>
  <c r="D31" i="8"/>
  <c r="D31" i="9"/>
  <c r="C44" i="1"/>
  <c r="C44" i="9"/>
  <c r="C44" i="8"/>
  <c r="D52" i="1"/>
  <c r="D52" i="8"/>
  <c r="D52" i="9"/>
  <c r="D62" i="1"/>
  <c r="D62" i="8"/>
  <c r="D62" i="9"/>
  <c r="D7" i="9"/>
  <c r="D7" i="8"/>
  <c r="C13" i="8"/>
  <c r="C13" i="9"/>
  <c r="D19" i="9"/>
  <c r="D19" i="8"/>
  <c r="D25" i="1"/>
  <c r="D25" i="9"/>
  <c r="D25" i="8"/>
  <c r="C31" i="8"/>
  <c r="C31" i="9"/>
  <c r="D35" i="1"/>
  <c r="D35" i="8"/>
  <c r="D35" i="9"/>
  <c r="C47" i="8"/>
  <c r="C47" i="9"/>
  <c r="C53" i="1"/>
  <c r="C53" i="8"/>
  <c r="C53" i="9"/>
  <c r="C59" i="1"/>
  <c r="C59" i="8"/>
  <c r="C59" i="9"/>
  <c r="C63" i="1"/>
  <c r="C63" i="8"/>
  <c r="C63" i="9"/>
  <c r="C9" i="1"/>
  <c r="C9" i="9"/>
  <c r="C9" i="8"/>
  <c r="C14" i="1"/>
  <c r="C14" i="9"/>
  <c r="C14" i="8"/>
  <c r="C20" i="9"/>
  <c r="C20" i="8"/>
  <c r="C26" i="1"/>
  <c r="C26" i="9"/>
  <c r="C26" i="8"/>
  <c r="C32" i="9"/>
  <c r="C32" i="8"/>
  <c r="C38" i="9"/>
  <c r="C39" i="9" s="1"/>
  <c r="C38" i="8"/>
  <c r="C39" i="8" s="1"/>
  <c r="D41" i="8"/>
  <c r="D41" i="9"/>
  <c r="D47" i="8"/>
  <c r="D47" i="9"/>
  <c r="D53" i="1"/>
  <c r="D53" i="8"/>
  <c r="D53" i="9"/>
  <c r="D59" i="1"/>
  <c r="D59" i="8"/>
  <c r="D59" i="9"/>
  <c r="D63" i="1"/>
  <c r="D63" i="8"/>
  <c r="D63" i="9"/>
  <c r="C99" i="9"/>
  <c r="C79" i="8"/>
  <c r="D32" i="9"/>
  <c r="D32" i="8"/>
  <c r="D8" i="1"/>
  <c r="D8" i="9"/>
  <c r="D8" i="8"/>
  <c r="C54" i="1"/>
  <c r="C54" i="8"/>
  <c r="C54" i="9"/>
  <c r="D14" i="1"/>
  <c r="D14" i="9"/>
  <c r="D14" i="8"/>
  <c r="D26" i="1"/>
  <c r="D26" i="9"/>
  <c r="D26" i="8"/>
  <c r="C42" i="8"/>
  <c r="C42" i="9"/>
  <c r="C64" i="1"/>
  <c r="C64" i="8"/>
  <c r="C64" i="9"/>
  <c r="C15" i="1"/>
  <c r="C15" i="8"/>
  <c r="C15" i="9"/>
  <c r="C27" i="1"/>
  <c r="C27" i="9"/>
  <c r="C27" i="8"/>
  <c r="D34" i="1"/>
  <c r="C35" i="1"/>
  <c r="C38" i="1"/>
  <c r="C33" i="1"/>
  <c r="E106" i="9"/>
  <c r="E105" i="9"/>
  <c r="E102" i="9"/>
  <c r="E101" i="9"/>
  <c r="E98" i="9"/>
  <c r="E97" i="9"/>
  <c r="E96" i="9"/>
  <c r="E95" i="9"/>
  <c r="E94" i="9"/>
  <c r="E91" i="9"/>
  <c r="E90" i="9"/>
  <c r="E89" i="9"/>
  <c r="E88" i="9"/>
  <c r="E87" i="9"/>
  <c r="E86" i="9"/>
  <c r="E83" i="9"/>
  <c r="E82" i="9"/>
  <c r="E78" i="9"/>
  <c r="E77" i="9"/>
  <c r="E74" i="9"/>
  <c r="E73" i="9"/>
  <c r="E72" i="9"/>
  <c r="E70" i="9"/>
  <c r="E69" i="9"/>
  <c r="E68" i="9"/>
  <c r="E106" i="8"/>
  <c r="E105" i="8"/>
  <c r="E102" i="8"/>
  <c r="E101" i="8"/>
  <c r="E98" i="8"/>
  <c r="E97" i="8"/>
  <c r="E96" i="8"/>
  <c r="E95" i="8"/>
  <c r="E94" i="8"/>
  <c r="E91" i="8"/>
  <c r="E90" i="8"/>
  <c r="E89" i="8"/>
  <c r="E88" i="8"/>
  <c r="E87" i="8"/>
  <c r="E86" i="8"/>
  <c r="E83" i="8"/>
  <c r="E82" i="8"/>
  <c r="E78" i="8"/>
  <c r="E77" i="8"/>
  <c r="E74" i="8"/>
  <c r="E73" i="8"/>
  <c r="E72" i="8"/>
  <c r="E70" i="8"/>
  <c r="E69" i="8"/>
  <c r="E68" i="8"/>
  <c r="C28" i="8" l="1"/>
  <c r="C65" i="8"/>
  <c r="E31" i="9"/>
  <c r="E43" i="8"/>
  <c r="E31" i="8"/>
  <c r="C65" i="1"/>
  <c r="E79" i="9"/>
  <c r="E52" i="9"/>
  <c r="E44" i="9"/>
  <c r="C28" i="1"/>
  <c r="E99" i="9"/>
  <c r="E49" i="8"/>
  <c r="E64" i="8"/>
  <c r="E60" i="9"/>
  <c r="E92" i="9"/>
  <c r="E34" i="9"/>
  <c r="E63" i="9"/>
  <c r="E55" i="8"/>
  <c r="E22" i="8"/>
  <c r="E49" i="9"/>
  <c r="E61" i="8"/>
  <c r="E42" i="8"/>
  <c r="E44" i="8"/>
  <c r="E60" i="8"/>
  <c r="E62" i="8"/>
  <c r="E61" i="9"/>
  <c r="E54" i="9"/>
  <c r="D65" i="8"/>
  <c r="D45" i="9"/>
  <c r="D28" i="8"/>
  <c r="C65" i="9"/>
  <c r="D16" i="8"/>
  <c r="C23" i="9"/>
  <c r="E55" i="9"/>
  <c r="E33" i="9"/>
  <c r="E64" i="9"/>
  <c r="E42" i="9"/>
  <c r="E54" i="8"/>
  <c r="D45" i="8"/>
  <c r="E59" i="9"/>
  <c r="D56" i="8"/>
  <c r="D28" i="9"/>
  <c r="D36" i="9"/>
  <c r="D10" i="1"/>
  <c r="D6" i="44" s="1"/>
  <c r="D4" i="44" s="1"/>
  <c r="B5" i="45" s="1"/>
  <c r="E53" i="9"/>
  <c r="E59" i="8"/>
  <c r="E58" i="9"/>
  <c r="E63" i="8"/>
  <c r="E53" i="8"/>
  <c r="E62" i="9"/>
  <c r="E43" i="9"/>
  <c r="E52" i="8"/>
  <c r="D36" i="8"/>
  <c r="C45" i="8"/>
  <c r="C36" i="9"/>
  <c r="C56" i="9"/>
  <c r="C45" i="9"/>
  <c r="C36" i="8"/>
  <c r="C16" i="9"/>
  <c r="C56" i="8"/>
  <c r="D23" i="9"/>
  <c r="C16" i="8"/>
  <c r="C23" i="8"/>
  <c r="D23" i="8"/>
  <c r="E41" i="8"/>
  <c r="E41" i="9"/>
  <c r="D50" i="9"/>
  <c r="E58" i="8"/>
  <c r="D50" i="8"/>
  <c r="D65" i="9"/>
  <c r="E47" i="8"/>
  <c r="E47" i="9"/>
  <c r="D56" i="9"/>
  <c r="C28" i="9"/>
  <c r="D16" i="9"/>
  <c r="D10" i="9"/>
  <c r="D10" i="8"/>
  <c r="E30" i="9"/>
  <c r="E20" i="9"/>
  <c r="E25" i="9"/>
  <c r="E34" i="8"/>
  <c r="E39" i="9"/>
  <c r="E32" i="8"/>
  <c r="E21" i="8"/>
  <c r="E14" i="8"/>
  <c r="E19" i="8"/>
  <c r="E12" i="9"/>
  <c r="E18" i="9"/>
  <c r="E14" i="9"/>
  <c r="E22" i="9"/>
  <c r="E30" i="8"/>
  <c r="E26" i="9"/>
  <c r="E9" i="9"/>
  <c r="E20" i="8"/>
  <c r="E35" i="8"/>
  <c r="E13" i="8"/>
  <c r="E18" i="8"/>
  <c r="E12" i="8"/>
  <c r="E32" i="9"/>
  <c r="E35" i="9"/>
  <c r="E21" i="9"/>
  <c r="E7" i="9"/>
  <c r="E26" i="8"/>
  <c r="E13" i="9"/>
  <c r="E38" i="9"/>
  <c r="E27" i="8"/>
  <c r="E15" i="8"/>
  <c r="E27" i="9"/>
  <c r="E19" i="9"/>
  <c r="E38" i="8"/>
  <c r="E33" i="8"/>
  <c r="E25" i="8"/>
  <c r="E15" i="9"/>
  <c r="E7" i="8"/>
  <c r="E9" i="8"/>
  <c r="E39" i="8"/>
  <c r="E79" i="8"/>
  <c r="E107" i="8"/>
  <c r="E92" i="8"/>
  <c r="E99" i="8"/>
  <c r="K24" i="10"/>
  <c r="K5" i="10" s="1"/>
  <c r="J24" i="10"/>
  <c r="J5" i="10" s="1"/>
  <c r="H21" i="10"/>
  <c r="L22" i="10"/>
  <c r="L21" i="10"/>
  <c r="L20" i="10"/>
  <c r="L19" i="10"/>
  <c r="L18" i="10"/>
  <c r="L17" i="10"/>
  <c r="L16" i="10"/>
  <c r="L15" i="10"/>
  <c r="L14" i="10"/>
  <c r="L13" i="10"/>
  <c r="L12" i="10"/>
  <c r="L11" i="10"/>
  <c r="L10" i="10"/>
  <c r="L9" i="10"/>
  <c r="L8" i="10"/>
  <c r="L7" i="10"/>
  <c r="L6" i="10"/>
  <c r="C2" i="10"/>
  <c r="D23" i="44" l="1"/>
  <c r="D23" i="27"/>
  <c r="D22" i="27" s="1"/>
  <c r="E21" i="40" s="1"/>
  <c r="D11" i="44"/>
  <c r="D11" i="27"/>
  <c r="D10" i="27" s="1"/>
  <c r="B11" i="40" s="1"/>
  <c r="D6" i="27"/>
  <c r="E23" i="9"/>
  <c r="E65" i="8"/>
  <c r="E56" i="8"/>
  <c r="E45" i="9"/>
  <c r="E65" i="9"/>
  <c r="E45" i="8"/>
  <c r="E56" i="9"/>
  <c r="E23" i="8"/>
  <c r="E36" i="8"/>
  <c r="E28" i="8"/>
  <c r="E28" i="9"/>
  <c r="E16" i="8"/>
  <c r="E36" i="9"/>
  <c r="E16" i="9"/>
  <c r="L22" i="6" l="1"/>
  <c r="L21" i="6"/>
  <c r="L20" i="6"/>
  <c r="L19" i="6"/>
  <c r="L18" i="6"/>
  <c r="L17" i="6"/>
  <c r="L16" i="6"/>
  <c r="L15" i="6"/>
  <c r="L14" i="6"/>
  <c r="L13" i="6"/>
  <c r="L12" i="6"/>
  <c r="L11" i="6"/>
  <c r="L10" i="6"/>
  <c r="L9" i="6"/>
  <c r="L8" i="6"/>
  <c r="P7" i="6"/>
  <c r="P9" i="6" s="1"/>
  <c r="P11" i="6" s="1"/>
  <c r="P13" i="6" s="1"/>
  <c r="P15" i="6" s="1"/>
  <c r="P17" i="6" s="1"/>
  <c r="P19" i="6" s="1"/>
  <c r="P21" i="6" s="1"/>
  <c r="O7" i="6"/>
  <c r="O9" i="6" s="1"/>
  <c r="O11" i="6" s="1"/>
  <c r="O13" i="6" s="1"/>
  <c r="O15" i="6" s="1"/>
  <c r="O17" i="6" s="1"/>
  <c r="O19" i="6" s="1"/>
  <c r="O21" i="6" s="1"/>
  <c r="L7" i="6"/>
  <c r="P6" i="6"/>
  <c r="P8" i="6" s="1"/>
  <c r="P10" i="6" s="1"/>
  <c r="P12" i="6" s="1"/>
  <c r="P14" i="6" s="1"/>
  <c r="P16" i="6" s="1"/>
  <c r="P18" i="6" s="1"/>
  <c r="P20" i="6" s="1"/>
  <c r="P22" i="6" s="1"/>
  <c r="O6" i="6"/>
  <c r="O8" i="6" s="1"/>
  <c r="O10" i="6" s="1"/>
  <c r="O12" i="6" s="1"/>
  <c r="O14" i="6" s="1"/>
  <c r="O16" i="6" s="1"/>
  <c r="O18" i="6" s="1"/>
  <c r="O20" i="6" s="1"/>
  <c r="O22" i="6" s="1"/>
  <c r="L6" i="6"/>
  <c r="Q4" i="6"/>
  <c r="Q6" i="6" s="1"/>
  <c r="Q8" i="6" s="1"/>
  <c r="Q10" i="6" s="1"/>
  <c r="Q12" i="6" s="1"/>
  <c r="Q14" i="6" s="1"/>
  <c r="Q16" i="6" s="1"/>
  <c r="Q18" i="6" s="1"/>
  <c r="Q20" i="6" s="1"/>
  <c r="Q22" i="6" s="1"/>
  <c r="K4" i="6"/>
  <c r="J4" i="6"/>
  <c r="C2" i="6"/>
  <c r="L4" i="6" l="1"/>
  <c r="Q7" i="6"/>
  <c r="Q9" i="6" s="1"/>
  <c r="Q11" i="6" s="1"/>
  <c r="Q13" i="6" s="1"/>
  <c r="Q15" i="6" s="1"/>
  <c r="Q17" i="6" s="1"/>
  <c r="Q19" i="6" s="1"/>
  <c r="Q21" i="6" s="1"/>
  <c r="E106" i="1" l="1"/>
  <c r="E105" i="1"/>
  <c r="E102" i="1"/>
  <c r="E101" i="1"/>
  <c r="E98" i="1"/>
  <c r="E97" i="1"/>
  <c r="E96" i="1"/>
  <c r="E95" i="1"/>
  <c r="E94" i="1"/>
  <c r="E91" i="1"/>
  <c r="E90" i="1"/>
  <c r="E89" i="1"/>
  <c r="E88" i="1"/>
  <c r="E87" i="1"/>
  <c r="E86" i="1"/>
  <c r="E83" i="1"/>
  <c r="E82" i="1"/>
  <c r="E78" i="1"/>
  <c r="E77" i="1"/>
  <c r="E74" i="1"/>
  <c r="E73" i="1"/>
  <c r="E72" i="1"/>
  <c r="E70" i="1"/>
  <c r="E69" i="1"/>
  <c r="E68" i="1"/>
  <c r="E64" i="1"/>
  <c r="E63" i="1"/>
  <c r="E62" i="1"/>
  <c r="E61" i="1"/>
  <c r="E60" i="1"/>
  <c r="E59" i="1"/>
  <c r="E58" i="1"/>
  <c r="E55" i="1"/>
  <c r="E54" i="1"/>
  <c r="E53" i="1"/>
  <c r="E52" i="1"/>
  <c r="E49" i="1"/>
  <c r="E47" i="1"/>
  <c r="E44" i="1"/>
  <c r="E43" i="1"/>
  <c r="E42" i="1"/>
  <c r="E41" i="1"/>
  <c r="E38" i="1"/>
  <c r="E35" i="1"/>
  <c r="E34" i="1"/>
  <c r="E33" i="1"/>
  <c r="E32" i="1"/>
  <c r="E31" i="1"/>
  <c r="E30" i="1"/>
  <c r="E27" i="1"/>
  <c r="E26" i="1"/>
  <c r="E25" i="1"/>
  <c r="E22" i="1"/>
  <c r="E21" i="1"/>
  <c r="E20" i="1"/>
  <c r="E19" i="1"/>
  <c r="E18" i="1"/>
  <c r="E15" i="1"/>
  <c r="E14" i="1"/>
  <c r="E13" i="1"/>
  <c r="E12" i="1"/>
  <c r="E9" i="1"/>
  <c r="E7" i="1"/>
  <c r="D107" i="1"/>
  <c r="C107" i="1"/>
  <c r="C103" i="1"/>
  <c r="C92" i="1"/>
  <c r="D84" i="1"/>
  <c r="D79" i="1"/>
  <c r="C79" i="1"/>
  <c r="D65" i="1"/>
  <c r="D56" i="1"/>
  <c r="C56" i="1"/>
  <c r="D50" i="1"/>
  <c r="D45" i="1"/>
  <c r="C45" i="1"/>
  <c r="D39" i="1"/>
  <c r="C39" i="1"/>
  <c r="D36" i="1"/>
  <c r="C36" i="1"/>
  <c r="D28" i="1"/>
  <c r="D23" i="1"/>
  <c r="C23" i="1"/>
  <c r="D16" i="1"/>
  <c r="C16" i="1"/>
  <c r="J18" i="44" l="1"/>
  <c r="J16" i="44" s="1"/>
  <c r="E19" i="45" s="1"/>
  <c r="J18" i="27"/>
  <c r="J11" i="44"/>
  <c r="J11" i="27"/>
  <c r="J10" i="27" s="1"/>
  <c r="E9" i="40" s="1"/>
  <c r="G35" i="44"/>
  <c r="G35" i="27"/>
  <c r="G34" i="27" s="1"/>
  <c r="E17" i="40" s="1"/>
  <c r="G12" i="44"/>
  <c r="G10" i="44" s="1"/>
  <c r="E5" i="45" s="1"/>
  <c r="G12" i="27"/>
  <c r="D24" i="44"/>
  <c r="D22" i="44" s="1"/>
  <c r="E21" i="45" s="1"/>
  <c r="D24" i="27"/>
  <c r="J23" i="44"/>
  <c r="J23" i="27"/>
  <c r="J22" i="27" s="1"/>
  <c r="H5" i="40" s="1"/>
  <c r="J24" i="44"/>
  <c r="J22" i="44" s="1"/>
  <c r="H5" i="45" s="1"/>
  <c r="J24" i="27"/>
  <c r="G6" i="44"/>
  <c r="G4" i="44" s="1"/>
  <c r="B7" i="45" s="1"/>
  <c r="G6" i="27"/>
  <c r="D18" i="44"/>
  <c r="D16" i="44" s="1"/>
  <c r="E11" i="45" s="1"/>
  <c r="D18" i="27"/>
  <c r="J6" i="44"/>
  <c r="J4" i="44" s="1"/>
  <c r="B9" i="45" s="1"/>
  <c r="J6" i="27"/>
  <c r="D30" i="44"/>
  <c r="D28" i="44" s="1"/>
  <c r="K5" i="45" s="1"/>
  <c r="D30" i="27"/>
  <c r="J12" i="44"/>
  <c r="J10" i="44" s="1"/>
  <c r="E9" i="45" s="1"/>
  <c r="J12" i="27"/>
  <c r="G36" i="44"/>
  <c r="G34" i="44" s="1"/>
  <c r="E17" i="45" s="1"/>
  <c r="G36" i="27"/>
  <c r="J5" i="44"/>
  <c r="J5" i="27"/>
  <c r="J4" i="27" s="1"/>
  <c r="B9" i="40" s="1"/>
  <c r="D12" i="44"/>
  <c r="D10" i="44" s="1"/>
  <c r="B11" i="45" s="1"/>
  <c r="D12" i="27"/>
  <c r="G18" i="44"/>
  <c r="G16" i="44" s="1"/>
  <c r="E13" i="45" s="1"/>
  <c r="G18" i="27"/>
  <c r="G29" i="44"/>
  <c r="G29" i="27"/>
  <c r="G28" i="27" s="1"/>
  <c r="K7" i="40" s="1"/>
  <c r="D35" i="44"/>
  <c r="D35" i="27"/>
  <c r="D34" i="27" s="1"/>
  <c r="E15" i="40" s="1"/>
  <c r="D17" i="44"/>
  <c r="D17" i="27"/>
  <c r="D16" i="27" s="1"/>
  <c r="E11" i="40" s="1"/>
  <c r="G11" i="44"/>
  <c r="G11" i="27"/>
  <c r="G10" i="27" s="1"/>
  <c r="E5" i="40" s="1"/>
  <c r="J17" i="44"/>
  <c r="J17" i="27"/>
  <c r="J16" i="27" s="1"/>
  <c r="E19" i="40" s="1"/>
  <c r="J30" i="44"/>
  <c r="J28" i="44" s="1"/>
  <c r="E7" i="45" s="1"/>
  <c r="J30" i="27"/>
  <c r="G5" i="44"/>
  <c r="G5" i="27"/>
  <c r="G4" i="27" s="1"/>
  <c r="B7" i="40" s="1"/>
  <c r="E9" i="6"/>
  <c r="G9" i="10"/>
  <c r="E21" i="6"/>
  <c r="G21" i="6" s="1"/>
  <c r="G21" i="10"/>
  <c r="I21" i="10" s="1"/>
  <c r="M21" i="10" s="1"/>
  <c r="G22" i="10"/>
  <c r="E22" i="6"/>
  <c r="E10" i="6"/>
  <c r="G10" i="10"/>
  <c r="E14" i="6"/>
  <c r="G14" i="10"/>
  <c r="H22" i="10"/>
  <c r="F22" i="6"/>
  <c r="F10" i="6"/>
  <c r="H10" i="10"/>
  <c r="F14" i="6"/>
  <c r="H14" i="10"/>
  <c r="H18" i="10"/>
  <c r="F18" i="6"/>
  <c r="E17" i="6"/>
  <c r="G17" i="10"/>
  <c r="F13" i="6"/>
  <c r="H13" i="10"/>
  <c r="F6" i="6"/>
  <c r="H6" i="10"/>
  <c r="G15" i="10"/>
  <c r="E15" i="6"/>
  <c r="H7" i="10"/>
  <c r="F7" i="6"/>
  <c r="H15" i="10"/>
  <c r="F15" i="6"/>
  <c r="G8" i="10"/>
  <c r="E8" i="6"/>
  <c r="G12" i="10"/>
  <c r="E12" i="6"/>
  <c r="G20" i="10"/>
  <c r="E20" i="6"/>
  <c r="F9" i="6"/>
  <c r="H9" i="10"/>
  <c r="F17" i="6"/>
  <c r="H17" i="10"/>
  <c r="G7" i="10"/>
  <c r="E7" i="6"/>
  <c r="G11" i="10"/>
  <c r="E11" i="6"/>
  <c r="G19" i="10"/>
  <c r="E19" i="6"/>
  <c r="H11" i="10"/>
  <c r="F11" i="6"/>
  <c r="H19" i="10"/>
  <c r="F19" i="6"/>
  <c r="H8" i="10"/>
  <c r="F8" i="6"/>
  <c r="F12" i="6"/>
  <c r="H12" i="10"/>
  <c r="F20" i="6"/>
  <c r="H20" i="10"/>
  <c r="E99" i="1"/>
  <c r="E107" i="1"/>
  <c r="E103" i="1"/>
  <c r="E92" i="1"/>
  <c r="E65" i="1"/>
  <c r="E79" i="1"/>
  <c r="E56" i="1"/>
  <c r="E45" i="1"/>
  <c r="E39" i="1"/>
  <c r="E36" i="1"/>
  <c r="E28" i="1"/>
  <c r="E23" i="1"/>
  <c r="E16" i="1"/>
  <c r="G34" i="49" l="1"/>
  <c r="E17" i="50" s="1"/>
  <c r="G37" i="44"/>
  <c r="G37" i="27"/>
  <c r="J28" i="49"/>
  <c r="E7" i="50" s="1"/>
  <c r="J31" i="44"/>
  <c r="J31" i="27"/>
  <c r="D16" i="49"/>
  <c r="E11" i="50" s="1"/>
  <c r="D19" i="44"/>
  <c r="D19" i="27"/>
  <c r="J16" i="49"/>
  <c r="E19" i="50" s="1"/>
  <c r="J19" i="44"/>
  <c r="J19" i="27"/>
  <c r="J4" i="49"/>
  <c r="B9" i="50" s="1"/>
  <c r="J7" i="44"/>
  <c r="J7" i="27"/>
  <c r="J22" i="49"/>
  <c r="H5" i="50" s="1"/>
  <c r="J25" i="44"/>
  <c r="J25" i="27"/>
  <c r="D10" i="49"/>
  <c r="B11" i="50" s="1"/>
  <c r="D13" i="44"/>
  <c r="D13" i="27"/>
  <c r="D22" i="49"/>
  <c r="E21" i="50" s="1"/>
  <c r="D25" i="44"/>
  <c r="D25" i="27"/>
  <c r="G10" i="49"/>
  <c r="E5" i="50" s="1"/>
  <c r="G13" i="44"/>
  <c r="G13" i="27"/>
  <c r="J10" i="49"/>
  <c r="E9" i="50" s="1"/>
  <c r="J13" i="44"/>
  <c r="J13" i="27"/>
  <c r="D34" i="49"/>
  <c r="E15" i="50" s="1"/>
  <c r="D37" i="44"/>
  <c r="D37" i="27"/>
  <c r="G28" i="49"/>
  <c r="K7" i="50" s="1"/>
  <c r="G31" i="44"/>
  <c r="G31" i="27"/>
  <c r="G4" i="49"/>
  <c r="B7" i="50" s="1"/>
  <c r="G7" i="44"/>
  <c r="G7" i="27"/>
  <c r="I17" i="10"/>
  <c r="M17" i="10" s="1"/>
  <c r="G19" i="6"/>
  <c r="I11" i="10"/>
  <c r="M11" i="10" s="1"/>
  <c r="I10" i="10"/>
  <c r="M10" i="10" s="1"/>
  <c r="I22" i="10"/>
  <c r="M22" i="10" s="1"/>
  <c r="G10" i="6"/>
  <c r="I19" i="10"/>
  <c r="M19" i="10" s="1"/>
  <c r="I15" i="10"/>
  <c r="M15" i="10" s="1"/>
  <c r="G11" i="6"/>
  <c r="I20" i="10"/>
  <c r="M20" i="10" s="1"/>
  <c r="G7" i="6"/>
  <c r="G12" i="6"/>
  <c r="G15" i="6"/>
  <c r="G22" i="6"/>
  <c r="I8" i="10"/>
  <c r="M8" i="10" s="1"/>
  <c r="G17" i="6"/>
  <c r="G20" i="6"/>
  <c r="I12" i="10"/>
  <c r="M12" i="10" s="1"/>
  <c r="G8" i="6"/>
  <c r="I7" i="10"/>
  <c r="M7" i="10" s="1"/>
  <c r="I14" i="10"/>
  <c r="M14" i="10" s="1"/>
  <c r="I9" i="10"/>
  <c r="M9" i="10" s="1"/>
  <c r="G14" i="6"/>
  <c r="G9" i="6"/>
  <c r="E178" i="22"/>
  <c r="C6" i="9" l="1"/>
  <c r="C6" i="1"/>
  <c r="C6" i="8"/>
  <c r="E6" i="8" l="1"/>
  <c r="E6" i="1"/>
  <c r="E6" i="9"/>
  <c r="D23" i="17"/>
  <c r="C8" i="9" s="1"/>
  <c r="K42" i="20"/>
  <c r="C8" i="8" l="1"/>
  <c r="E8" i="8" s="1"/>
  <c r="E8" i="9"/>
  <c r="C10" i="9"/>
  <c r="E10" i="9" s="1"/>
  <c r="C49" i="21"/>
  <c r="C8" i="1"/>
  <c r="C10" i="8" l="1"/>
  <c r="E10" i="8" s="1"/>
  <c r="E8" i="1"/>
  <c r="C10" i="1"/>
  <c r="D5" i="27" l="1"/>
  <c r="D4" i="27" s="1"/>
  <c r="B5" i="40" s="1"/>
  <c r="E6" i="6"/>
  <c r="D5" i="44"/>
  <c r="E10" i="1"/>
  <c r="G6" i="10"/>
  <c r="G6" i="6" l="1"/>
  <c r="I6" i="10"/>
  <c r="D4" i="49"/>
  <c r="B5" i="50" s="1"/>
  <c r="D7" i="27"/>
  <c r="D7" i="44"/>
  <c r="M6" i="10" l="1"/>
  <c r="C67" i="8" l="1"/>
  <c r="C75" i="8" l="1"/>
  <c r="E67" i="8"/>
  <c r="C67" i="9"/>
  <c r="C67" i="1"/>
  <c r="C75" i="9" l="1"/>
  <c r="E67" i="9"/>
  <c r="C75" i="1"/>
  <c r="E67" i="1"/>
  <c r="G16" i="10" l="1"/>
  <c r="G23" i="44"/>
  <c r="E16" i="6"/>
  <c r="G23" i="27"/>
  <c r="G22" i="27" s="1"/>
  <c r="E23" i="40" s="1"/>
  <c r="E13" i="23"/>
  <c r="D71" i="1" l="1"/>
  <c r="D71" i="9"/>
  <c r="D71" i="8"/>
  <c r="E71" i="8" l="1"/>
  <c r="D75" i="8"/>
  <c r="E75" i="8" s="1"/>
  <c r="D75" i="9"/>
  <c r="E75" i="9" s="1"/>
  <c r="E71" i="9"/>
  <c r="D75" i="1"/>
  <c r="E71" i="1"/>
  <c r="G24" i="27" l="1"/>
  <c r="G24" i="44"/>
  <c r="G22" i="44" s="1"/>
  <c r="E23" i="45" s="1"/>
  <c r="F16" i="6"/>
  <c r="E75" i="1"/>
  <c r="H16" i="10"/>
  <c r="H24" i="10" l="1"/>
  <c r="I16" i="10"/>
  <c r="M16" i="10" s="1"/>
  <c r="G16" i="6"/>
  <c r="F5" i="6"/>
  <c r="F23" i="6"/>
  <c r="G22" i="49"/>
  <c r="E23" i="50" s="1"/>
  <c r="G25" i="27"/>
  <c r="G25" i="44"/>
  <c r="C81" i="8"/>
  <c r="C10" i="24"/>
  <c r="C84" i="8" l="1"/>
  <c r="E84" i="8" s="1"/>
  <c r="E81" i="8"/>
  <c r="C81" i="9"/>
  <c r="C81" i="1"/>
  <c r="E81" i="1" l="1"/>
  <c r="C84" i="1"/>
  <c r="E81" i="9"/>
  <c r="C84" i="9"/>
  <c r="E84" i="9" s="1"/>
  <c r="E84" i="1" l="1"/>
  <c r="D29" i="27"/>
  <c r="D28" i="27" s="1"/>
  <c r="K5" i="40" s="1"/>
  <c r="E18" i="6"/>
  <c r="G18" i="6" s="1"/>
  <c r="G18" i="10"/>
  <c r="I18" i="10" s="1"/>
  <c r="M18" i="10" s="1"/>
  <c r="D29" i="44"/>
  <c r="D31" i="44" l="1"/>
  <c r="D28" i="49"/>
  <c r="K5" i="50" s="1"/>
  <c r="D31" i="27"/>
  <c r="E77" i="22"/>
  <c r="C76" i="22"/>
  <c r="E110" i="22"/>
  <c r="C109" i="22"/>
  <c r="C104" i="22"/>
  <c r="C48" i="9" l="1"/>
  <c r="C48" i="1"/>
  <c r="C48" i="8"/>
  <c r="C50" i="8" l="1"/>
  <c r="E50" i="8" s="1"/>
  <c r="E48" i="8"/>
  <c r="E48" i="1"/>
  <c r="C50" i="1"/>
  <c r="E48" i="9"/>
  <c r="C50" i="9"/>
  <c r="E50" i="9" s="1"/>
  <c r="G13" i="10" l="1"/>
  <c r="G17" i="44"/>
  <c r="E50" i="1"/>
  <c r="E13" i="6"/>
  <c r="G17" i="27"/>
  <c r="G16" i="27" s="1"/>
  <c r="E13" i="40" s="1"/>
  <c r="G13" i="6" l="1"/>
  <c r="G5" i="6" s="1"/>
  <c r="E2" i="6" s="1"/>
  <c r="E5" i="6"/>
  <c r="E23" i="6"/>
  <c r="I13" i="10"/>
  <c r="G24" i="10"/>
  <c r="G16" i="49"/>
  <c r="E13" i="50" s="1"/>
  <c r="G19" i="27"/>
  <c r="G19" i="44"/>
  <c r="M13" i="10" l="1"/>
  <c r="L23" i="10" s="1"/>
  <c r="I23" i="10"/>
  <c r="I5" i="10" l="1"/>
  <c r="M5" i="10" s="1"/>
  <c r="G2" i="10"/>
  <c r="L2" i="10"/>
  <c r="L5" i="10"/>
</calcChain>
</file>

<file path=xl/sharedStrings.xml><?xml version="1.0" encoding="utf-8"?>
<sst xmlns="http://schemas.openxmlformats.org/spreadsheetml/2006/main" count="8322" uniqueCount="3800">
  <si>
    <t xml:space="preserve"> </t>
  </si>
  <si>
    <t>fields</t>
  </si>
  <si>
    <t>answer</t>
  </si>
  <si>
    <t>answerlastupdated</t>
  </si>
  <si>
    <t>score</t>
  </si>
  <si>
    <t>scorelastupdated</t>
  </si>
  <si>
    <t>notes</t>
  </si>
  <si>
    <t>CRFv2-1.1.T1.1</t>
  </si>
  <si>
    <t>Yes, Chris Sumner Head of Management and Information Services, Board level updates</t>
  </si>
  <si>
    <t>Yes</t>
  </si>
  <si>
    <t>N/A</t>
  </si>
  <si>
    <t>CRFv2-1.1.T1.2</t>
  </si>
  <si>
    <t>DPO, InfoSec policies published on SharePoint Site</t>
  </si>
  <si>
    <t>CRFv2-1.1.T1.3</t>
  </si>
  <si>
    <t>Held within policies</t>
  </si>
  <si>
    <t>CRFv2-1.1.T1.4</t>
  </si>
  <si>
    <t>Yes, HEFESTIS Risk workshop</t>
  </si>
  <si>
    <t>CRFv2-1.1.T2.1</t>
  </si>
  <si>
    <t>No - in draft form, need approved</t>
  </si>
  <si>
    <t>No</t>
  </si>
  <si>
    <t>CRFv2-1.1.T2.2</t>
  </si>
  <si>
    <t>InfoSec policies published on SharePoint Site</t>
  </si>
  <si>
    <t>CRFv2-1.1.T2.3</t>
  </si>
  <si>
    <t xml:space="preserve">New procurement polices </t>
  </si>
  <si>
    <t>CRFv2-1.2.T1.1</t>
  </si>
  <si>
    <t>CRFv2-1.2.T1.2</t>
  </si>
  <si>
    <t>CRFv2-1.2.T2.1</t>
  </si>
  <si>
    <t>Yes, through Operational Planning college function</t>
  </si>
  <si>
    <t>CRFv2-1.2.T2.2</t>
  </si>
  <si>
    <t>CRFv2-1.2.T2.3</t>
  </si>
  <si>
    <t>CRFv2-1.2.T2.4</t>
  </si>
  <si>
    <t>CRFv2-1.3.T1.1</t>
  </si>
  <si>
    <t>Yes, Smoothwall firewall, gold standard windows images and GPO's, Active directory users and groups, F-secure/SCCM for malware and patching</t>
  </si>
  <si>
    <t>CRFv2-1.3.T2.1</t>
  </si>
  <si>
    <t>Yes, Cyber risk audit and cyber risk assessment</t>
  </si>
  <si>
    <t>CRFv2-1.3.T2.2</t>
  </si>
  <si>
    <t>Yes, 3 monthly security reviews are carried out to ensure measures are still in place</t>
  </si>
  <si>
    <t>CRFv2-1.3.T2.3</t>
  </si>
  <si>
    <t>Yes, CE+, Cyber risk audit and cyber risk assessment</t>
  </si>
  <si>
    <t>CRFv2-1.3.T2.4</t>
  </si>
  <si>
    <t>Yes, discuss with the Audit Committee</t>
  </si>
  <si>
    <t>CRFv2-1.3.T2.5</t>
  </si>
  <si>
    <t>Yes, change control process</t>
  </si>
  <si>
    <t>CRFv2-1.3.T2.6</t>
  </si>
  <si>
    <t>Policies and procesdures SharePoint site</t>
  </si>
  <si>
    <t>CRFv2-1.4.T1.1</t>
  </si>
  <si>
    <t>CRFv2-1.4.T1.2</t>
  </si>
  <si>
    <t>CRFv2-1.4.T1.3</t>
  </si>
  <si>
    <t>CRFv2-1.4.T1.4</t>
  </si>
  <si>
    <t>CRFv2-1.4.T2.0</t>
  </si>
  <si>
    <t>CRFv2-10.1.T1.1</t>
  </si>
  <si>
    <t>Yes, CE+</t>
  </si>
  <si>
    <t>CRFv2-10.1.T1.2</t>
  </si>
  <si>
    <t>Yes - Smoothwall (bitdefender scanner) and f-secure is internal to the device</t>
  </si>
  <si>
    <t>CRFv2-10.1.T1.3</t>
  </si>
  <si>
    <t>Yes, F-Secure</t>
  </si>
  <si>
    <t>CRFv2-10.1.T1.4</t>
  </si>
  <si>
    <t>CRFv2-10.1.T1.5</t>
  </si>
  <si>
    <t>CRFv2-10.1.T2.0</t>
  </si>
  <si>
    <t>CRFv2-10.2.T1.1</t>
  </si>
  <si>
    <t>Yes, MailCheck</t>
  </si>
  <si>
    <t>CRFv2-10.2.T1.2</t>
  </si>
  <si>
    <t>Yes, TLSv1.2 enabled</t>
  </si>
  <si>
    <t>CRFv2-10.2.T1.3</t>
  </si>
  <si>
    <t>Yes, DMARC, DKIM and SPF enabled on mail route.</t>
  </si>
  <si>
    <t>CRFv2-10.2.T1.4</t>
  </si>
  <si>
    <t>Yes, mail route.  CE+ tested</t>
  </si>
  <si>
    <t>CRFv2-10.2.T2.0</t>
  </si>
  <si>
    <t>CRFv2-10.3.T1.1</t>
  </si>
  <si>
    <t>Yes, currently using it</t>
  </si>
  <si>
    <t>CRFv2-10.3.T1.2</t>
  </si>
  <si>
    <t>CRFv2-10.3.T1.3</t>
  </si>
  <si>
    <t>CRFv2-10.3.T1.4</t>
  </si>
  <si>
    <t>Qualys, GitHub and webcheck.</t>
  </si>
  <si>
    <t>CRFv2-10.3.T2.0</t>
  </si>
  <si>
    <t>CRFv2-10.4.T1.1</t>
  </si>
  <si>
    <t>Yes, we use all available services</t>
  </si>
  <si>
    <t>CRFv2-10.4.T1.2</t>
  </si>
  <si>
    <t>Yes, through vul scanning quarterly</t>
  </si>
  <si>
    <t>CRFv2-10.4.T1.3</t>
  </si>
  <si>
    <t>CRFv2-10.4.T1.4</t>
  </si>
  <si>
    <t>No - no system for this (graylog?)</t>
  </si>
  <si>
    <t>CRFv2-10.4.T1.5</t>
  </si>
  <si>
    <t>Yes - smoothwall has AV and malware scanning</t>
  </si>
  <si>
    <t>CRFv2-10.4.T2.1</t>
  </si>
  <si>
    <t>Yes, via the quarterly security review</t>
  </si>
  <si>
    <t>CRFv2-10.4.T2.2</t>
  </si>
  <si>
    <t>No, needs risk register</t>
  </si>
  <si>
    <t>CRFv2-10.5.T1.1</t>
  </si>
  <si>
    <t>Yes, smoothwall web filtering, firewall and HTTPS inspection. Reviewed in security review quarterly</t>
  </si>
  <si>
    <t>CRFv2-10.5.T2.1</t>
  </si>
  <si>
    <t>CRFv2-10.6.T1.1</t>
  </si>
  <si>
    <t>Yes - part of the software control</t>
  </si>
  <si>
    <t>CRFv2-10.6.T1.2</t>
  </si>
  <si>
    <t>CRFv2-10.6.T2.1</t>
  </si>
  <si>
    <t>CRFv2-10.7.T1.1</t>
  </si>
  <si>
    <t>No - only admin accounts are monitored currently, graylog still to come</t>
  </si>
  <si>
    <t>CRFv2-10.7.T1.2</t>
  </si>
  <si>
    <t>CRFv2-10.7.T1.3</t>
  </si>
  <si>
    <t>CRFv2-10.7.T2.1</t>
  </si>
  <si>
    <t>CRFv2-10.7.T2.2</t>
  </si>
  <si>
    <t>CRFv2-10.7.T2.3</t>
  </si>
  <si>
    <t>No - Graylog</t>
  </si>
  <si>
    <t>CRFv2-10.7.T2.4</t>
  </si>
  <si>
    <t>CRFv2-10.7.T2.5</t>
  </si>
  <si>
    <t>No - Graylog - alerts</t>
  </si>
  <si>
    <t>CRFv2-11.1.T1.1</t>
  </si>
  <si>
    <t>Yes - system centre for windows update, f-secure for any that get missed</t>
  </si>
  <si>
    <t>CRFv2-11.1.T1.2</t>
  </si>
  <si>
    <t>Quarterly security review and InfoSec policy</t>
  </si>
  <si>
    <t>CRFv2-11.1.T1.3</t>
  </si>
  <si>
    <t>CRFv2-11.1.T1.4</t>
  </si>
  <si>
    <t>Yes - system centre for windows update, f-secure for any that get missed. Incident response process</t>
  </si>
  <si>
    <t>CRFv2-11.1.T1.5</t>
  </si>
  <si>
    <t>Yes - CE+ requires that the device for bespoke software that is required by the business is taken out of scope with restriction to the network only for those using the software e.g. finance for bluqube</t>
  </si>
  <si>
    <t>CRFv2-11.1.T2.0</t>
  </si>
  <si>
    <t>CRFv2-11.2.T1.1</t>
  </si>
  <si>
    <t>No - not sure what defines this</t>
  </si>
  <si>
    <t>CRFv2-11.2.T1.2</t>
  </si>
  <si>
    <t>Technical policies in place</t>
  </si>
  <si>
    <t>CRFv2-11.2.T1.3</t>
  </si>
  <si>
    <t>Yes - standard authentication via AD for all devices</t>
  </si>
  <si>
    <t>CRFv2-11.2.T2.1</t>
  </si>
  <si>
    <t>No - network segmentation??</t>
  </si>
  <si>
    <t>CRFv2-11.2.T2.2</t>
  </si>
  <si>
    <t xml:space="preserve">No </t>
  </si>
  <si>
    <t>CRFv2-11.2.T2.3</t>
  </si>
  <si>
    <t>No - network segmentation?? User segmentation?</t>
  </si>
  <si>
    <t>CRFv2-11.3.T1.1</t>
  </si>
  <si>
    <t>No - network segmentation project</t>
  </si>
  <si>
    <t>CRFv2-11.3.T1.2</t>
  </si>
  <si>
    <t>CRFv2-11.3.T2.1</t>
  </si>
  <si>
    <t>Yes, VLANs used to segregate networks</t>
  </si>
  <si>
    <t>CRFv2-11.3.T2.2</t>
  </si>
  <si>
    <t>CRFv2-11.3.T2.3</t>
  </si>
  <si>
    <t>CRFv2-11.4.T1.1</t>
  </si>
  <si>
    <t>CE+ requirements</t>
  </si>
  <si>
    <t>CRFv2-11.4.T1.2</t>
  </si>
  <si>
    <t>Yes - Only authentication users can join the wifi, radius implemented</t>
  </si>
  <si>
    <t>CRFv2-11.4.T1.3</t>
  </si>
  <si>
    <t>Yes - built-in to the aruba controller</t>
  </si>
  <si>
    <t>CRFv2-11.4.T2.0</t>
  </si>
  <si>
    <t>CRFv2-11.5.T1.1</t>
  </si>
  <si>
    <t>Yes - Smoothwall and client firewall are enforce on</t>
  </si>
  <si>
    <t>CRFv2-11.5.T1.2</t>
  </si>
  <si>
    <t>Yes - standard build to change password</t>
  </si>
  <si>
    <t>CRFv2-11.5.T1.3</t>
  </si>
  <si>
    <t>Yes - this is documented along with the security review documentation. Additional requests are done via the web change request form</t>
  </si>
  <si>
    <t>CRFv2-11.5.T1.4</t>
  </si>
  <si>
    <t>CRFv2-11.5.T1.5</t>
  </si>
  <si>
    <t>Yes - very little change is required with firewalls but they are decommissioned correctly when they are</t>
  </si>
  <si>
    <t>CRFv2-11.5.T1.6</t>
  </si>
  <si>
    <t>Yes - the remote admin is disabled and can only be access from computers within the network</t>
  </si>
  <si>
    <t>CRFv2-11.5.T1.7</t>
  </si>
  <si>
    <t>Yes - catch all rule on the firewall</t>
  </si>
  <si>
    <t>CRFv2-11.5.T2.1</t>
  </si>
  <si>
    <t>Yes - close monitoring using smoothwall reporting software and F-secure reporting</t>
  </si>
  <si>
    <t>CRFv2-11.6.T1.1</t>
  </si>
  <si>
    <t>Yes - admin specific accounts for network components</t>
  </si>
  <si>
    <t>CRFv2-11.6.T1.2</t>
  </si>
  <si>
    <t>Yes - as part of standard build</t>
  </si>
  <si>
    <t>CRFv2-11.6.T1.3</t>
  </si>
  <si>
    <t>Yes - no non-admins can access this</t>
  </si>
  <si>
    <t>CRFv2-11.6.T2.1</t>
  </si>
  <si>
    <t>Yes - this is part of the security review every 3 months</t>
  </si>
  <si>
    <t>CRFv2-11.7.T1.1</t>
  </si>
  <si>
    <t>Not applicable - NSCS does not make the P-DNS service available to education. JANET DNS used</t>
  </si>
  <si>
    <t>CRFv2-11.7.T1.2</t>
  </si>
  <si>
    <t>CRFv2-11.7.T1.3</t>
  </si>
  <si>
    <t>Yes - with Janet CSIRT and is monitored</t>
  </si>
  <si>
    <t>CRFv2-11.7.T2.0</t>
  </si>
  <si>
    <t>CRFv2-11.8.T1.1</t>
  </si>
  <si>
    <t>CRFv2-11.8.T1.2</t>
  </si>
  <si>
    <t>CRFv2-11.8.T1.3</t>
  </si>
  <si>
    <t>CRFv2-11.8.T1.4</t>
  </si>
  <si>
    <t>CRFv2-11.8.T2.1</t>
  </si>
  <si>
    <t>CRFv2-11.8.T2.2</t>
  </si>
  <si>
    <t>CRFv2-11.8.T2.3</t>
  </si>
  <si>
    <t>CRFv2-11.8.T2.4</t>
  </si>
  <si>
    <t>CRFv2-11.8.T2.5</t>
  </si>
  <si>
    <t>CRFv2-11.8.T2.6</t>
  </si>
  <si>
    <t>CRFv2-12.1.T1.1</t>
  </si>
  <si>
    <t>No - this needs more detection process involved - graylog and information from f-secure and smoothwall</t>
  </si>
  <si>
    <t>CRFv2-12.1.T2.1</t>
  </si>
  <si>
    <t>F-secure alerts, policy and process and procedures for incident response.</t>
  </si>
  <si>
    <t>CRFv2-12.1.T2.2</t>
  </si>
  <si>
    <t>CRFv2-12.1.T2.3</t>
  </si>
  <si>
    <t>CRFv2-12.1.T2.4</t>
  </si>
  <si>
    <t>CRFv2-12.1.T2.5</t>
  </si>
  <si>
    <t>No - no current control of this</t>
  </si>
  <si>
    <t>CRFv2-12.1.T2.6</t>
  </si>
  <si>
    <t>CRFv2-12.1.T2.7</t>
  </si>
  <si>
    <t>CRFv2-12.2.T1.1</t>
  </si>
  <si>
    <t>Yes - basic but is covered by a snort within the smoothwall</t>
  </si>
  <si>
    <t>CRFv2-12.2.T1.2</t>
  </si>
  <si>
    <t>Yes - basic alerting is done by Smoothwall, alerts sent to itsupport ticket system</t>
  </si>
  <si>
    <t>CRFv2-12.2.T1.3</t>
  </si>
  <si>
    <t>Policy and process and procedures for incident response.</t>
  </si>
  <si>
    <t>CRFv2-12.2.T1.4</t>
  </si>
  <si>
    <t>No - not fully, graylog</t>
  </si>
  <si>
    <t>CRFv2-12.2.T1.5</t>
  </si>
  <si>
    <t>CRFv2-12.2.T1.6</t>
  </si>
  <si>
    <t>No - graylog project</t>
  </si>
  <si>
    <t>CRFv2-12.2.T1.7</t>
  </si>
  <si>
    <t>No - graylog project/Ailen vault?</t>
  </si>
  <si>
    <t>CRFv2-12.2.T1.8</t>
  </si>
  <si>
    <t>No - no systems, so no tests are done</t>
  </si>
  <si>
    <t>CRFv2-12.2.T2.1</t>
  </si>
  <si>
    <t>f-secure alerting</t>
  </si>
  <si>
    <t>CRFv2-12.2.T2.2</t>
  </si>
  <si>
    <t>f-secure alerting, windows firewall with logging</t>
  </si>
  <si>
    <t>CRFv2-12.2.T2.3</t>
  </si>
  <si>
    <t>CRFv2-13.1.T1.1</t>
  </si>
  <si>
    <t>Incident response policy, process, playbooks</t>
  </si>
  <si>
    <t>CRFv2-13.1.T1.10</t>
  </si>
  <si>
    <t>Incident response policy, process, playbooks. Recorded on Teams.</t>
  </si>
  <si>
    <t>CRFv2-13.1.T1.2</t>
  </si>
  <si>
    <t>CRFv2-13.1.T1.3</t>
  </si>
  <si>
    <t>CRFv2-13.1.T1.4</t>
  </si>
  <si>
    <t>Incident response training, TTX and staff development training</t>
  </si>
  <si>
    <t>CRFv2-13.1.T1.5</t>
  </si>
  <si>
    <t>CRFv2-13.1.T1.6</t>
  </si>
  <si>
    <t>CRFv2-13.1.T1.7</t>
  </si>
  <si>
    <t>CRFv2-13.1.T1.8</t>
  </si>
  <si>
    <t>CRFv2-13.1.T1.9</t>
  </si>
  <si>
    <t>No - incident response in draft form, needs approved</t>
  </si>
  <si>
    <t>CRFv2-13.1.T2.1</t>
  </si>
  <si>
    <t>CRFv2-13.1.T2.2</t>
  </si>
  <si>
    <t>CRFv2-13.1.T2.3</t>
  </si>
  <si>
    <t>CRFv2-13.1.T2.4</t>
  </si>
  <si>
    <t>CRFv2-13.2.T1.1</t>
  </si>
  <si>
    <t>CRFv2-13.2.T1.2</t>
  </si>
  <si>
    <t>CRFv2-13.2.T1.3</t>
  </si>
  <si>
    <t>Yes - users are currently asked to respond to anything they see or experience and are openly welcomed to let the IT team know</t>
  </si>
  <si>
    <t>CRFv2-13.2.T1.4</t>
  </si>
  <si>
    <t>CRFv2-13.2.T1.5</t>
  </si>
  <si>
    <t>CRFv2-13.2.T2.0</t>
  </si>
  <si>
    <t>CRFv2-13.3.T1.1</t>
  </si>
  <si>
    <t>CRFv2-13.3.T1.2</t>
  </si>
  <si>
    <t>CRFv2-13.3.T1.3</t>
  </si>
  <si>
    <t>CRFv2-13.3.T1.4</t>
  </si>
  <si>
    <t>CRFv2-13.3.T1.5</t>
  </si>
  <si>
    <t>CRFv2-13.3.T2.1</t>
  </si>
  <si>
    <t>Incident response policy, process, playbooks. Recorded on Teams. Cyber risk working group would also meet.</t>
  </si>
  <si>
    <t>CRFv2-13.3.T2.2</t>
  </si>
  <si>
    <t>CRFv2-13.3.T2.3</t>
  </si>
  <si>
    <t>CRFv2-14.1.T1.1</t>
  </si>
  <si>
    <t>Yes - veeam onsite back with offsite back to azure and off-network backup to tape</t>
  </si>
  <si>
    <t>CRFv2-14.1.T2.1</t>
  </si>
  <si>
    <t>Role based access controls, physicaly secured location.</t>
  </si>
  <si>
    <t>CRFv2-14.2.T1.1</t>
  </si>
  <si>
    <t>Yes - backup procedure and policy in place, IT policy framework will support that</t>
  </si>
  <si>
    <t>CRFv2-14.2.T1.2</t>
  </si>
  <si>
    <t>CRFv2-14.2.T1.3</t>
  </si>
  <si>
    <t>Yes - physical tapes are held off site</t>
  </si>
  <si>
    <t>CRFv2-14.2.T2.1</t>
  </si>
  <si>
    <t>Yes - part of the backup policy</t>
  </si>
  <si>
    <t>CRFv2-14.2.T2.2</t>
  </si>
  <si>
    <t>Yes - nightly, weekly upto 6 weeks. Shadow copy every hour on data servers</t>
  </si>
  <si>
    <t>CRFv2-14.2.T2.3</t>
  </si>
  <si>
    <t>Yes - Veeam is secured to it's own SAN's and Servers</t>
  </si>
  <si>
    <t>CRFv2-14.3.T1.1</t>
  </si>
  <si>
    <t>CRFv2-14.3.T1.2</t>
  </si>
  <si>
    <t>Yes - failovers are in place, BCP documentation reflects this. Yes - tests have been carried out and are documented for our systems. Yes - documented in IT BCP documentation. College wide documentation needs approved</t>
  </si>
  <si>
    <t>CRFv2-14.3.T2.1</t>
  </si>
  <si>
    <t>No - not formally or fully. Tests have been carried out but a scheduled plan has not been agreed</t>
  </si>
  <si>
    <t>CRFv2-14.3.T2.2</t>
  </si>
  <si>
    <t>Yes - from the tests that have been completed RTO's for systems have been recorded and are accurate</t>
  </si>
  <si>
    <t>CRFv2-14.3.T2.3</t>
  </si>
  <si>
    <t>No - not formally or fully.</t>
  </si>
  <si>
    <t>CRFv2-14.3.T2.4</t>
  </si>
  <si>
    <t>No, this is still in draft within the BCP documentation for departments</t>
  </si>
  <si>
    <t>CRFv2-14.3.T2.5</t>
  </si>
  <si>
    <t xml:space="preserve">No, training still required off the back of the BCP documentation </t>
  </si>
  <si>
    <t>CRFv2-14.4.T1.1</t>
  </si>
  <si>
    <t>Yes, Staff are trained to respond to backup restores</t>
  </si>
  <si>
    <t>CRFv2-14.4.T2.1</t>
  </si>
  <si>
    <t>Yes, review in security review quarterly</t>
  </si>
  <si>
    <t>CRFv2-14.4.T2.2</t>
  </si>
  <si>
    <t>No, not formally, draft needs approved</t>
  </si>
  <si>
    <t>CRFv2-14.4.T2.3</t>
  </si>
  <si>
    <t>CRFv2-14.4.T2.4</t>
  </si>
  <si>
    <t>CRFv2-14.4.T2.5</t>
  </si>
  <si>
    <t>CRFv2-14.4.T2.6</t>
  </si>
  <si>
    <t>CRFv2-14.5.T1.1</t>
  </si>
  <si>
    <t>Yes, documented in the BCP documents and Information Asset Register has vital record indicator</t>
  </si>
  <si>
    <t>CRFv2-14.5.T1.2</t>
  </si>
  <si>
    <t>CRFv2-14.5.T2.1</t>
  </si>
  <si>
    <t xml:space="preserve"> DPIA procedures, screening processes, templates.  </t>
  </si>
  <si>
    <t>CRFv2-14.5.T2.2</t>
  </si>
  <si>
    <t xml:space="preserve"> Review scheduled annually or when there is a change</t>
  </si>
  <si>
    <t>CRFv2-14.6.T1.1</t>
  </si>
  <si>
    <t>CRFv2-14.6.T2.1</t>
  </si>
  <si>
    <t>CRFv2-14.6.T2.2</t>
  </si>
  <si>
    <t>No, needs added to the IT BCP</t>
  </si>
  <si>
    <t>CRFv2-14.6.T2.3</t>
  </si>
  <si>
    <t xml:space="preserve">No, Unknown where this is </t>
  </si>
  <si>
    <t>CRFv2-14.6.T2.4</t>
  </si>
  <si>
    <t>No, possibly BCP documentation which is in draft</t>
  </si>
  <si>
    <t>CRFv2-14.6.T2.5</t>
  </si>
  <si>
    <t>CRFv2-14.6.T2.6</t>
  </si>
  <si>
    <t>CRFv2-14.6.T2.7</t>
  </si>
  <si>
    <t>CRFv2-15.1.T1.1</t>
  </si>
  <si>
    <t>Yes, Disclosure Scotland background checks. PVG (Protecting Vulnerable Group) checked.</t>
  </si>
  <si>
    <t>CRFv2-15.1.T1.2</t>
  </si>
  <si>
    <t>Yes, HR look after contracts and terms and conditions with contractors.</t>
  </si>
  <si>
    <t>CRFv2-15.1.T2.0</t>
  </si>
  <si>
    <t>CRFv2-15.2.T1.1</t>
  </si>
  <si>
    <t>Yes, HR staff induction process in place and for third parties.</t>
  </si>
  <si>
    <t>CRFv2-15.2.T1.2</t>
  </si>
  <si>
    <t>CRFv2-15.2.T1.3</t>
  </si>
  <si>
    <t>CRFv2-15.2.T2.1</t>
  </si>
  <si>
    <t>CRFv2-15.2.T2.2</t>
  </si>
  <si>
    <t>Yes, part of the leavers process</t>
  </si>
  <si>
    <t>CRFv2-15.2.T2.3</t>
  </si>
  <si>
    <t>CRFv2-15.2.T2.4</t>
  </si>
  <si>
    <t>Defined in InfoSec policies and procedures.</t>
  </si>
  <si>
    <t>CRFv2-15.2.T2.5</t>
  </si>
  <si>
    <t>Yes, defined in AUP and Group Policy</t>
  </si>
  <si>
    <t>CRFv2-15.2.T2.6</t>
  </si>
  <si>
    <t>Yes, defined in AUP</t>
  </si>
  <si>
    <t>CRFv2-15.3.T1.1</t>
  </si>
  <si>
    <t>Yes, mandatory staff training, poster campaigns, IT alerts, staff training/development days.  Disciplinary process is part of the AUP.</t>
  </si>
  <si>
    <t>CRFv2-15.3.T1.2</t>
  </si>
  <si>
    <t>Yes, HR and staff development days, alerts from IT</t>
  </si>
  <si>
    <t>CRFv2-15.3.T1.3</t>
  </si>
  <si>
    <t>Yes, mandatory staff training, poster campaigns, IT alerts, staff training/development days</t>
  </si>
  <si>
    <t>CRFv2-15.3.T1.4</t>
  </si>
  <si>
    <t>Yes, in the AUP</t>
  </si>
  <si>
    <t>CRFv2-15.3.T1.5</t>
  </si>
  <si>
    <t>No, testing plan required</t>
  </si>
  <si>
    <t>CRFv2-15.3.T1.6</t>
  </si>
  <si>
    <t>Yes, mandatory staff training and development days</t>
  </si>
  <si>
    <t>CRFv2-15.3.T1.7</t>
  </si>
  <si>
    <t>No, HEFESTIS workshop session</t>
  </si>
  <si>
    <t>CRFv2-15.3.T1.8</t>
  </si>
  <si>
    <t>Yes, via moodle mandatory courses</t>
  </si>
  <si>
    <t>CRFv2-15.3.T2.1</t>
  </si>
  <si>
    <t>Yes, CPD records at HR</t>
  </si>
  <si>
    <t>CRFv2-15.3.T2.2</t>
  </si>
  <si>
    <t>No, needs monitored</t>
  </si>
  <si>
    <t>CRFv2-15.4.T1.1</t>
  </si>
  <si>
    <t>No, needs formalised</t>
  </si>
  <si>
    <t>CRFv2-15.4.T1.2</t>
  </si>
  <si>
    <t>Yes, part of their job description</t>
  </si>
  <si>
    <t>CRFv2-15.4.T2.1</t>
  </si>
  <si>
    <t>Yes, part of their job description, reviewed at one to one sessions</t>
  </si>
  <si>
    <t>CRFv2-15.5.T1.1</t>
  </si>
  <si>
    <t>Yes, Mobile Device Management and AUP</t>
  </si>
  <si>
    <t>CRFv2-15.5.T2.1</t>
  </si>
  <si>
    <t>CRFv2-16.1.T1.1</t>
  </si>
  <si>
    <t>Yes, documented under BCP as HVAC</t>
  </si>
  <si>
    <t>CRFv2-16.1.T1.2</t>
  </si>
  <si>
    <t>Secure cabinets, dual JANET connections and lines.</t>
  </si>
  <si>
    <t>CRFv2-16.1.T2.0</t>
  </si>
  <si>
    <t>CRFv2-16.2.T1.1</t>
  </si>
  <si>
    <t>Yes, power and cooling protection, documented in the BCP HVAC section.</t>
  </si>
  <si>
    <t>CRFv2-16.2.T1.2</t>
  </si>
  <si>
    <t>Yes, UPS and load balanced and failover resilient network with two connections to Jisc.</t>
  </si>
  <si>
    <t>CRFv2-16.2.T2.0</t>
  </si>
  <si>
    <t>CRFv2-17.1.T1.1</t>
  </si>
  <si>
    <t>Yes, physical door locks and card access control</t>
  </si>
  <si>
    <t>CRFv2-17.1.T2.1</t>
  </si>
  <si>
    <t>Yes, report to reception with access control to delivery areas</t>
  </si>
  <si>
    <t>CRFv2-17.2.T1.1</t>
  </si>
  <si>
    <t>Yes, defined in the BCP documentation. Cabinet key control for security</t>
  </si>
  <si>
    <t>CRFv2-17.2.T1.2</t>
  </si>
  <si>
    <t>Yes, managed by facilities.</t>
  </si>
  <si>
    <t>CRFv2-17.2.T2.1</t>
  </si>
  <si>
    <t>CRFv2-17.2.T2.2</t>
  </si>
  <si>
    <t>CRFv2-2.1.T1.1</t>
  </si>
  <si>
    <t>Yes, risk policy manged by the risk management group</t>
  </si>
  <si>
    <t>CRFv2-2.1.T1.2</t>
  </si>
  <si>
    <t>Yes, risk manged by the risk strategy group</t>
  </si>
  <si>
    <t>CRFv2-2.1.T1.3</t>
  </si>
  <si>
    <t>Yes, standing agenda item</t>
  </si>
  <si>
    <t>CRFv2-2.1.T1.4</t>
  </si>
  <si>
    <t>CRFv2-2.1.T2.1</t>
  </si>
  <si>
    <t>Quarterly security review and InfoSec risk policy</t>
  </si>
  <si>
    <t>CRFv2-2.1.T2.2</t>
  </si>
  <si>
    <t>Yes, within the risk register</t>
  </si>
  <si>
    <t>CRFv2-2.1.T2.3</t>
  </si>
  <si>
    <t>Yes, defined in policy and risk management process</t>
  </si>
  <si>
    <t>CRFv2-2.1.T2.4</t>
  </si>
  <si>
    <t>CRFv2-2.1.T2.5</t>
  </si>
  <si>
    <t>CRFv2-2.2.T1.1</t>
  </si>
  <si>
    <t>Yes, cyber security quarterly review</t>
  </si>
  <si>
    <t>CRFv2-2.2.T1.2</t>
  </si>
  <si>
    <t>Sercurity review and Qualys scan</t>
  </si>
  <si>
    <t>CRFv2-2.2.T1.3</t>
  </si>
  <si>
    <t>Part of the security review and policy and change control</t>
  </si>
  <si>
    <t>CRFv2-2.2.T1.4</t>
  </si>
  <si>
    <t>Yes, managed by the risk strategy group</t>
  </si>
  <si>
    <t>CRFv2-2.2.T2.1</t>
  </si>
  <si>
    <t>Risk policy</t>
  </si>
  <si>
    <t>CRFv2-2.2.T2.2</t>
  </si>
  <si>
    <t>Yes, done at change control</t>
  </si>
  <si>
    <t>CRFv2-2.2.T2.3</t>
  </si>
  <si>
    <t>CRFv2-2.3.T1.1</t>
  </si>
  <si>
    <t>CRFv2-2.3.T1.2</t>
  </si>
  <si>
    <t>CRFv2-2.3.T2.1</t>
  </si>
  <si>
    <t>In the risk management policy</t>
  </si>
  <si>
    <t>CRFv2-2.3.T2.2</t>
  </si>
  <si>
    <t>CRFv2-2.3.T2.3</t>
  </si>
  <si>
    <t>Security risk schedule required</t>
  </si>
  <si>
    <t>CRFv2-2.3.T2.4</t>
  </si>
  <si>
    <t>CRFv2-2.4.T1.1</t>
  </si>
  <si>
    <t>Yes, risk strategy group risk register assigns owners</t>
  </si>
  <si>
    <t>CRFv2-2.4.T1.2</t>
  </si>
  <si>
    <t>CRFv2-2.4.T1.3</t>
  </si>
  <si>
    <t>Yes, through the cyber security review group</t>
  </si>
  <si>
    <t>CRFv2-2.4.T1.4</t>
  </si>
  <si>
    <t>CRFv2-2.4.T1.5</t>
  </si>
  <si>
    <t>CRFv2-2.4.T1.6</t>
  </si>
  <si>
    <t>Yes, via the risk strategy group</t>
  </si>
  <si>
    <t>CRFv2-2.4.T1.7</t>
  </si>
  <si>
    <t>Yes, via staff development days and VLE, change control</t>
  </si>
  <si>
    <t>CRFv2-2.4.T1.8</t>
  </si>
  <si>
    <t>Yes, risk strategy group promotes the culture</t>
  </si>
  <si>
    <t>CRFv2-2.4.T2.1</t>
  </si>
  <si>
    <t>Informed and understand</t>
  </si>
  <si>
    <t>CRFv2-2.4.T2.2</t>
  </si>
  <si>
    <t>Yes, change control risk escalation process</t>
  </si>
  <si>
    <t>CRFv2-2.4.T2.3</t>
  </si>
  <si>
    <t>Yes, through the operational plan</t>
  </si>
  <si>
    <t>CRFv2-3.1.T1.1</t>
  </si>
  <si>
    <t>CRFv2-3.1.T1.2</t>
  </si>
  <si>
    <t>Part of APUC procurement framework</t>
  </si>
  <si>
    <t>CRFv2-3.1.T1.3</t>
  </si>
  <si>
    <t>CRFv2-3.1.T1.4</t>
  </si>
  <si>
    <t>CRFv2-3.1.T1.5</t>
  </si>
  <si>
    <t>CRFv2-3.1.T1.6</t>
  </si>
  <si>
    <t>Data sharing agreements, DPIAs managed by DPO</t>
  </si>
  <si>
    <t>CRFv2-3.1.T2.0</t>
  </si>
  <si>
    <t>CRFv2-3.2.T1.1</t>
  </si>
  <si>
    <t>Defined by the supplier</t>
  </si>
  <si>
    <t>CRFv2-3.2.T2.1</t>
  </si>
  <si>
    <t>Defined by the supplier. Data Sharing agreements managed by the DPO</t>
  </si>
  <si>
    <t>CRFv2-3.3.T1.1</t>
  </si>
  <si>
    <t>Yes, AD uses groups</t>
  </si>
  <si>
    <t>CRFv2-3.3.T2.1</t>
  </si>
  <si>
    <t>Yes, individual accounts issued.</t>
  </si>
  <si>
    <t>CRFv2-3.3.T2.2</t>
  </si>
  <si>
    <t>Yes, controlled through Active Directory groupings.  Automatic expiry dates are set for third party accounts.</t>
  </si>
  <si>
    <t>CRFv2-3.3.T2.3</t>
  </si>
  <si>
    <t>CRFv2-3.3.T2.4</t>
  </si>
  <si>
    <t>Yes, part of the security review every quarter</t>
  </si>
  <si>
    <t>CRFv2-3.4.T1.1</t>
  </si>
  <si>
    <t>CRFv2-3.4.T2.1</t>
  </si>
  <si>
    <t>CRFv2-3.4.T2.2</t>
  </si>
  <si>
    <t>CRFv2-3.4.T2.3</t>
  </si>
  <si>
    <t>CRFv2-3.5.T1.1</t>
  </si>
  <si>
    <t>CRFv2-3.5.T1.10</t>
  </si>
  <si>
    <t>CRFv2-3.5.T1.11</t>
  </si>
  <si>
    <t>CRFv2-3.5.T1.12</t>
  </si>
  <si>
    <t>CRFv2-3.5.T1.13</t>
  </si>
  <si>
    <t>Yes - content filtering on the smoothwall at the perimeter, malicious code scanner on both the smoothwall and f-secure</t>
  </si>
  <si>
    <t>CRFv2-3.5.T1.14</t>
  </si>
  <si>
    <t>Yes, auto expire on third party account access and leaver process</t>
  </si>
  <si>
    <t>CRFv2-3.5.T1.15</t>
  </si>
  <si>
    <t>CRFv2-3.5.T1.2</t>
  </si>
  <si>
    <t>M365 organisational tenancy</t>
  </si>
  <si>
    <t>CRFv2-3.5.T1.3</t>
  </si>
  <si>
    <t>CRFv2-3.5.T1.4</t>
  </si>
  <si>
    <t>CRFv2-3.5.T1.5</t>
  </si>
  <si>
    <t>CRFv2-3.5.T1.6</t>
  </si>
  <si>
    <t>CRFv2-3.5.T1.7</t>
  </si>
  <si>
    <t>CRFv2-3.5.T1.8</t>
  </si>
  <si>
    <t>CRFv2-3.5.T1.9</t>
  </si>
  <si>
    <t>CRFv2-3.5.T2.1</t>
  </si>
  <si>
    <t>CRFv2-4.1.T1.1</t>
  </si>
  <si>
    <t xml:space="preserve">1. Intune, SnipeIT (Servers, Network devices, End User Devices), PowerBI used to list hardware assets. 
2. Intune and Group policy to manage Windows (Servers/Endpoints), MacOS, Android, iOS and PadOS configuration and tracking of assets.
3. Hardware arrives, asset tagged, PAT tested, added to SnipeIT. Power device on, change default admin password and configure then deploy device.
(A) Gavin Munro  create Standard Operating Procedure for adding new hardware to the asset register.
4. CE + certification process provides testing and assurance that devices comply with configuration standards.
5. Old equipment disks are wiped and removed from asset register. EUD can then passed onto students if appropriate. All server and network devices are sent to ReTech for secure disposal. Certificates are supplied on secure destruction of equipment. 
(A) Gain Munro  create Standard Operating Procedure for removing old hardware from the asset register and disposal.
6. Managed by inTune and Prey on laptops.
Process for Managing Lost or Stolen Assets and End User Devices.docx
(A) Gain Munro  Review Standard Operating Procedure for managing the loss/theft of assets.
</t>
  </si>
  <si>
    <t>CRFv2-4.1.T1.2</t>
  </si>
  <si>
    <t xml:space="preserve">1. Approved software and application list for build images. PDQ &amp; System Centre manages additional approved software installation and management. Sotware Centre has authorised applications for users to install. 
(A) Gavin  to create an approved software SharePoint list.
2. CE+ certification process verifies applications are up to date. PDQ, System Centre and WithSecure  keep applications up to date on Windows, MacOS, Servers.
3. PDQ, System Centre and WithSecure keep applications up to date on Windows, MacOS.
(A) Gavin  to create a procedure for updating applications on end user device.
4. PDQ, System Centre and WithSecure keep applications up to date on Windows, MacOS.
(A) Gavin  to make screenshots of the software management tools to show that they have control over end point.
5. Departments make a request for software. If the request is out with the build time schedule, then a request will be made by through the helpdesk. The request is reviewed and authorised/declined by Head/Deputy of MIS.
(A) Gavin  create a Microsoft form for additional software requests. Have a formal and structured decision-making process. 
6. AUP restricts software installation to authorised IT personnel. PowerBI reports on devices and software installed on those devices. 
(A) Gavin  Investigate alerting, and scheduled review  
</t>
  </si>
  <si>
    <t>CRFv2-4.1.T2.1</t>
  </si>
  <si>
    <t>Yes, with asset audit</t>
  </si>
  <si>
    <t>CRFv2-4.1.T2.2</t>
  </si>
  <si>
    <t>Yes, with asset audit, disposal forms used</t>
  </si>
  <si>
    <t>CRFv2-4.1.T2.3</t>
  </si>
  <si>
    <t>Yes, disposal form indicates sanitisation level</t>
  </si>
  <si>
    <t>CRFv2-4.1.T2.4</t>
  </si>
  <si>
    <t>No - add to IAR and BCP docs</t>
  </si>
  <si>
    <t>CRFv2-4.1.T2.5</t>
  </si>
  <si>
    <t>Yes, IT policy framework</t>
  </si>
  <si>
    <t>CRFv2-4.1.T2.6</t>
  </si>
  <si>
    <t>Asset Management policy in place</t>
  </si>
  <si>
    <t>CRFv2-4.1.T2.7</t>
  </si>
  <si>
    <t>Yes, secured onsite before leaving then managed through cloud based F-Secure.</t>
  </si>
  <si>
    <t>CRFv2-4.2.T1.1</t>
  </si>
  <si>
    <t xml:space="preserve">1. WithSecure (Anti-malware, updates software) Every Thursday at 1pm critical and important updates will be installd on staff devices. Student devices on Wednesday at 10am and Servers Saturday 10pm. WSUS and PDQ Deploy are also used to update software. All set automatically install secuirty updates. Users can delay a restart after updates are installed for up to 8 hours.
Software Update and Patch Management Process.docx
(A) Steve  create template doc for policy/process
2. Procurement manager (APUC) has a spreadsheet that details the licensing agreements.  
3. Intune, SnipeIT (Servers, Network devices, End User Devices), PowerBI used to list hardware assets. 
4. WithSecure (Anti-malware, updates software) Every Thursday at 1pm critical and important updates will be installd on staff devices. Student devices on Wednesday at 10am and Servers Saturday 10pm. WSUS and PDQ Deploy are also used to update software. All set automatically install secuirty updates. Users can delay a restart after updates are installed for up to 8 hours.
5. Large software updates, server updates, network device firmware go through a change control process. Security updates for end devices, are done as a Pre-Approved changes and are rolled out automatically.
6. CE + certification process provides testing and assurance that devices comply with update standards.
7. CE + certification process provides testing and assurance that devices comply with update standards.
</t>
  </si>
  <si>
    <t>CRFv2-4.2.T1.2</t>
  </si>
  <si>
    <t xml:space="preserve">1. PowerBI reports from the System Centre. PDQ Invertory also has this list.
2. Procurement manager (APUC) has a spreasheet that details the licensing agreements. 
3. Change Control for major and large changes. For windows and installed software logs exists WithSecure, PDQ, inTune.
4. Quarterly security review provides this function.
5. Change Control for major and large changes. Only authorised personnel can install software. System build images have approved software.
6. Software and Application Asset Tracking Process.docx
(A) Steve  create draft document for review
</t>
  </si>
  <si>
    <t>CRFv2-4.2.T1.3</t>
  </si>
  <si>
    <t xml:space="preserve">1. Qualys Enterprise TruRisk platform for vulnerability management service in use. Daily processes to monitor for vulnerabilities. Weekly alerts on updates.
2. Qualys Enterprise TruRisk platform, SnipeIT manages software licenses. Vendor security alerts go to the helpdesk and get reviewed.
3. Qualys Enterprise TruRisk platform provides this information.
4. Major updates go through the change control process. Qualys tracks vulnerabilities and the resolution status.
5. Helpdesk tickets get assigned based on services and priority levels are associated with each ticket. Big changes go through the Change Control Process.
Vulnerabilities Prioritising Process.docx
(A) Steve  Priority process  from ticket creation to assignment to priority
6. Incident response process is managed through Teams, the incident report is documented and held within the SLC Cyber Resilience Group (Incident Response Team channel).
</t>
  </si>
  <si>
    <t>CRFv2-4.2.T2.0</t>
  </si>
  <si>
    <t>CRFv2-4.3.T1.1</t>
  </si>
  <si>
    <t xml:space="preserve">
1. All users have standard account. Admin staff have additional accounts to perform specific actions and tasks. Users can only install authorised software from the Software Store, or via a helpdesk request.
Software Installation Control Process.docx
(A) Steve  create a draft
2. Software Installation Control Process.docx
(A) Steve  create a draft
3. No evidence given
4. (A) Gavin  to look at GPO settings. Technicians Group.
5. No user gets admin rights by default. Admin roles are created for IT staff only that require it for their roles. They do not sign in with their admin account only for installation of Software by elevating rights. 
6. CE + certification process provides testing and assurance that only approved software is installed.
</t>
  </si>
  <si>
    <t>CRFv2-4.3.T1.2</t>
  </si>
  <si>
    <t xml:space="preserve">
1. Change control is used to manage the update process. The frequency of this activity is determined by the vendor realease schedule or if there is a security alert that needs to be addressed.
2. Helpdesk tickets and Change control maintain the list of activities performed on demand.
3. HP Intelligent Mangement Centre monitors the switches, Aruba Central manages the access points.
4. Held within the Asset Management system SnipeIT.
5. Change control is used to manage the update process. The frequency of this activity is determined by the vendor release schedule or if there is a security alert that needs to be addressed.
6. Helpdesk tickets and Change control maintain the list of activities performed on demand.
</t>
  </si>
  <si>
    <t>CRFv2-4.3.T2.1</t>
  </si>
  <si>
    <t>Yes, maintained through the HPIMC software</t>
  </si>
  <si>
    <t>CRFv2-5.1.T1.1</t>
  </si>
  <si>
    <t>CRFv2-5.1.T1.2</t>
  </si>
  <si>
    <t>CRFv2-5.1.T1.3</t>
  </si>
  <si>
    <t>CRFv2-5.1.T1.4</t>
  </si>
  <si>
    <t>Change control process</t>
  </si>
  <si>
    <t>CRFv2-5.1.T1.5</t>
  </si>
  <si>
    <t>CRFv2-5.1.T1.6</t>
  </si>
  <si>
    <t>Yes, available online to all users and pops up as you log into devices. Yes, Staff and third parties sign AUP.</t>
  </si>
  <si>
    <t>CRFv2-5.1.T1.7</t>
  </si>
  <si>
    <t>Yes, available online to all users and pops up as you log into devices.</t>
  </si>
  <si>
    <t>CRFv2-5.1.T2.1</t>
  </si>
  <si>
    <t>Yes, Quality Working Group reviews policy documents. Quarterly meetings.</t>
  </si>
  <si>
    <t>CRFv2-5.1.T2.2</t>
  </si>
  <si>
    <t>CRFv2-5.1.T2.3</t>
  </si>
  <si>
    <t>Yes, managed by the Audit Committee</t>
  </si>
  <si>
    <t>CRFv2-5.2.T1.1</t>
  </si>
  <si>
    <t>No, Information classification and handling policy.  No records retention policy schedule and no disposal policies.</t>
  </si>
  <si>
    <t>CRFv2-5.2.T1.2</t>
  </si>
  <si>
    <t>Yes, within the DP Policy Framework</t>
  </si>
  <si>
    <t>CRFv2-5.2.T1.3</t>
  </si>
  <si>
    <t>Yes, part of the sanitisation process</t>
  </si>
  <si>
    <t>CRFv2-5.2.T1.4</t>
  </si>
  <si>
    <t>Yes, in accordance GDPR</t>
  </si>
  <si>
    <t>CRFv2-5.2.T2.1</t>
  </si>
  <si>
    <t>Yes,, held within the disposal form.</t>
  </si>
  <si>
    <t>CRFv2-5.3.T1.1</t>
  </si>
  <si>
    <t>Yes, through AD user and groups controls, extends to cloud-based resources.  Mobile Device Management in place.</t>
  </si>
  <si>
    <t>CRFv2-5.3.T2.1</t>
  </si>
  <si>
    <t>No - to be created</t>
  </si>
  <si>
    <t>CRFv2-5.3.T2.2</t>
  </si>
  <si>
    <t>CRFv2-5.3.T2.3</t>
  </si>
  <si>
    <t>Data sharing agreements, DPIAs managed by DPO. Frameworks.</t>
  </si>
  <si>
    <t>CRFv2-5.3.T2.4</t>
  </si>
  <si>
    <t>Yes, disposal process</t>
  </si>
  <si>
    <t>CRFv2-5.4.T1.1</t>
  </si>
  <si>
    <t>No - IAR exists with classification tab, needs reviewed along with classification policy</t>
  </si>
  <si>
    <t>CRFv2-5.4.T2.1</t>
  </si>
  <si>
    <t>No, classification process and procedures needed</t>
  </si>
  <si>
    <t>CRFv2-5.4.T2.2</t>
  </si>
  <si>
    <t>No - needed</t>
  </si>
  <si>
    <t>CRFv2-5.5.T1.1</t>
  </si>
  <si>
    <t>No - in draft form, need approved (Information asset register - server and device register)</t>
  </si>
  <si>
    <t>CRFv2-5.5.T1.2</t>
  </si>
  <si>
    <t>CRFv2-5.5.T1.3</t>
  </si>
  <si>
    <t>CRFv2-5.5.T1.4</t>
  </si>
  <si>
    <t>Yes, information is recorded within the IAR</t>
  </si>
  <si>
    <t>CRFv2-5.5.T1.5</t>
  </si>
  <si>
    <t>No - Record of Processing Activity (ROPA) should be separated, at the moment included as a column in the IAR</t>
  </si>
  <si>
    <t>CRFv2-5.5.T1.6</t>
  </si>
  <si>
    <t>No - in draft form, need approved (Information asset register)</t>
  </si>
  <si>
    <t>CRFv2-5.5.T2.1</t>
  </si>
  <si>
    <t>Yes - Data Classification and Handling Policy</t>
  </si>
  <si>
    <t>CRFv2-5.5.T2.2</t>
  </si>
  <si>
    <t>No - IAR has columns for location, review date but not quantity</t>
  </si>
  <si>
    <t>CRFv2-5.5.T2.3</t>
  </si>
  <si>
    <t>CRFv2-5.5.T2.4</t>
  </si>
  <si>
    <t>CRFv2-5.5.T2.5</t>
  </si>
  <si>
    <t>CRFv2-5.6.T1.1</t>
  </si>
  <si>
    <t>Yes, Bitlocker enabled</t>
  </si>
  <si>
    <t>CRFv2-5.6.T1.2</t>
  </si>
  <si>
    <t>Yes, drives are encrypted where possible, TLS used for websites.</t>
  </si>
  <si>
    <t>CRFv2-5.6.T1.3</t>
  </si>
  <si>
    <t>Yes, Smoothwall VPN, and RDP services</t>
  </si>
  <si>
    <t>CRFv2-5.6.T1.4</t>
  </si>
  <si>
    <t>Yes, TLSv1.2 used and certificates manages, NCSC WebCheck</t>
  </si>
  <si>
    <t>CRFv2-5.6.T2.1</t>
  </si>
  <si>
    <t>CRFv2-5.6.T2.2</t>
  </si>
  <si>
    <t>CRFv2-5.6.T2.3</t>
  </si>
  <si>
    <t>Yes -Data Classification and Handling Policy</t>
  </si>
  <si>
    <t>CRFv2-5.6.T2.4</t>
  </si>
  <si>
    <t>Data Sharing agreements managed by the DPOs</t>
  </si>
  <si>
    <t>CRFv2-6.1.T1.1</t>
  </si>
  <si>
    <t>Partial</t>
  </si>
  <si>
    <t>CRFv2-6.1.T2.1</t>
  </si>
  <si>
    <t>No - need documentation</t>
  </si>
  <si>
    <t>CRFv2-6.1.T2.2</t>
  </si>
  <si>
    <t>Yes, within the BCP documentation</t>
  </si>
  <si>
    <t>CRFv2-6.1.T2.3</t>
  </si>
  <si>
    <t>CRFv2-6.1.T2.4</t>
  </si>
  <si>
    <t>Yes, within the BCP documentation. Spilt internet services</t>
  </si>
  <si>
    <t>CRFv2-6.1.T2.5</t>
  </si>
  <si>
    <t>CRFv2-6.1.T2.6</t>
  </si>
  <si>
    <t>CRFv2-7.1.T1.1</t>
  </si>
  <si>
    <t xml:space="preserve">
1. New staff starts go through HR, HR will then create a ticket in the helpdesk, and IT will setup accounts. Permissions are assigned through discussions with line manager.
For student accounts, applications go to admissions. Once accepted on to the course details are passed to MIS. MIS then create a record on the Student Records system, and this triggers IDM to create an AD account and add them to the Student OU and the course code OU. 
Third party support accounts, business owners create a  helpdesk ticket with the detail and IT create the account that is to be active within a specified timeframe. 
(A) Gavin  check with HR if they have a new start policy.
(A) Steve  create draft SLAM.
2. The HR ticket manages the process from approval to creation.
3. The HR process, created ticket manages the process from approval to creation. IT creates the account based on this process.
4. The HR process, created ticket manages the process from approval to creation. IT creates the account based on this process.
5. Discussions held with Gavin Munro.
</t>
  </si>
  <si>
    <t>CRFv2-7.1.T1.2</t>
  </si>
  <si>
    <t xml:space="preserve">
1. Password standards are configured on Entra, and all services are SSO.
(A) Gavin  get link to policy
Authentication and Password Standard.docx
2. For Students, they must change their password on first login and set up MFA.
Staff set their password on first login and set up MFA.
Default passwords on network devices are all changed on installation and configuration. 
(A) Gavin  review documentation
3. CE+ certification process, Qualys (continuous) and pentesting activities give us assurance that this is the case. 
4. Discussions with Gavin about the changing of default passwords for accounts, services and devices.
5. CE+ certification pentesting and Qualys scan results look for weak and default passwords.
</t>
  </si>
  <si>
    <t>CRFv2-7.1.T1.3</t>
  </si>
  <si>
    <t xml:space="preserve">
1. Password standards are configured on Entra, and all services are SSO.
(A) Gavin  get link to policy
Authentication and Password Standard.docx
Entra - Authentication methods - Password protection.jpg
2. Discussions with Gavin about the changing of default passwords for accounts, services and devices.
3. Password standards are configured on Entra, and enforced through Group Policy
Entra - Authentication methods - Password protection.jpg
4. All passwords must conform to the College Standard. Entra does not allow weak or compromised passwords?  
Entra - Authentication methods - Password protection.jpg
5. CE+ certification pentesting and Qualys scan results look for weak and default passwords.
</t>
  </si>
  <si>
    <t>CRFv2-7.1.T1.4</t>
  </si>
  <si>
    <t xml:space="preserve">
1. Stated within the AUP and presented to the user at every login for acceptance.
SLC - eula1.htm
2. Discussions held with Gavin.
3. User can have consecutive logins and are given unique user accounts. User behavioural alerts such as impossible travel and risky sign ins alert us to account abuse.
4. User can have consecutive logins and are given unique user accounts. User behavioural alerts such as impossible travel and risky sign ins alert us to account abuse
5. There has been no reported incidents since the deployment of MFA.
</t>
  </si>
  <si>
    <t>CRFv2-7.1.T1.5</t>
  </si>
  <si>
    <t xml:space="preserve">
1. HR inform IT that a staff is leaving the College and send on the the details.  IT then disable the account, move it into a leavers OU where they have no permissions. After a 3-month period they are reviewed and deleted.
Special access accounts are created via a helpdesk ticket and active for the period defined in the ticket. They are automatically disabled once the stated timeframe has been reached.
Students accounts are automatically disabled after 2 weeks post course completion. Accounts are moved into an OU where they have no permission. They are reviewed and deleted after 12 months; this gives them time to reapply for another course. This is needed so that the student number matches the SQA data. For some courses students may not access their account within 12 months but their apprentice lasts 4 years.
(A) Steve  create draft SLAM.
2. Quarterly Security Review has an activity associated with reviewing accounts.
3. HR process informs IT via the helpdesk that a staff member has moved roles. IT then remove the staff member from permission OU groups. Discuss with their line manager what permissions are now required and add the user to the appropriate group for them to gain permission.
(A) Steve  create draft SLAM.
4. Discussions with Gavin Munro on the process around Starters, Leavers And Movers (SLAM)
5. HR process to inform IT. Details are contained within the tickets on the helpdesk. Quarterly Security Review has an activity associated with reviewing accounts.
</t>
  </si>
  <si>
    <t>CRFv2-7.1.T1.6</t>
  </si>
  <si>
    <t xml:space="preserve">
1. Authentication and Password Standard.docx
Third-Party Access Standard.docx
(A) Gavin  review and ensure that this requirement is covered.
2. Quarterly Security Review has an activity associated with reviewing accounts.
3. Quarterly Security Review has an activity associated with reviewing accounts.
4. Discussions with Gavin Munro.
5. Quarterly Security Review has an activity associated with reviewing accounts.
</t>
  </si>
  <si>
    <t>CRFv2-7.1.T1.7</t>
  </si>
  <si>
    <t xml:space="preserve">
1. (A) Steve  create draft SLAM.
2. Open evening generic account that is enabled for specific events and restricted to a limited set of functions for students to apply for courses.
This is the only generic account that is in use. All staff and student have uique assigned accounts.
3. Discussions with Gavin Munro.
4. CE+ certification process and Qualys scans provide assurance that there are no generic accounts or common passwords in use.
</t>
  </si>
  <si>
    <t>CRFv2-7.1.T2.0</t>
  </si>
  <si>
    <t>CRFv2-7.2.T1.1</t>
  </si>
  <si>
    <t xml:space="preserve">
1. For Students, they must change their password on first login and set up MFA.
Staff set their password on first login and set up MFA.
Authentication and Password Standard.docx
(A) Gavin  review documentation
2. New staff starts go through HR, HR will then create a ticket in the helpdesk, and IT will setup accounts. Permissions are assigned through discussions with line manager.
For student accounts, applications go to admissions. Once accepted on to the course details are passed to MIS. MIS then create a record on the Student Records system, and this triggers IDM to create an AD account and add them to the Student OU and the course code OU. 
Third party support accounts, business owners create a helpdesk ticket with the detail and IT create the account that is to be active within a specified timeframe. 
(A) Gavin  check with HR if they have a new start policy.
(A) Steve  create draft SLAM.
3. Usernames and Password standards are configured on Entra, and enforced through Group Policy
Entra - Authentication methods - Password protection.jpg
4. Discussions with Gavin Munro.
5. Entra with SSO. Entra - Authentication methods - Password protection.jpg
</t>
  </si>
  <si>
    <t>CRFv2-7.2.T1.2</t>
  </si>
  <si>
    <t xml:space="preserve">
1. Entra authentication and access logs. 
(A) Gavin - ROPA and Information Asset Register.
2. AD Group permissions manage access to M365, local drives, shares and staff portal access.
For non-IT managed services, e.g. Finance, this is managed by the Business owner.
(A) Gavin  find out about third party services and how the business owners manage this.
3. Authentication and Password Standard.docx
(A) Gavin  to review
4. Authentication and Password Standard.docx
Entra - Authentication methods - Password protection.jpg
5. CE+ certification process and Qualys scans provide assurance that there are no generic accounts or common passwords in use. 
(OFI) Third party penetration testing
6. HR provide TES Develop (external training provider) online training. 
</t>
  </si>
  <si>
    <t>CRFv2-7.2.T1.3</t>
  </si>
  <si>
    <t xml:space="preserve">1. Entra sign in and audit logs provide this information.
2. IT staff only have admin accounts. All accounts including admin accounts have MFA. All services use SSO. Users are placed in AD Groups with grant privilege access. 
3. Authentication and Password Standard.docx
(A) Gavin  to review
4. The Microsoft Authenticator app, SMS, and hardware tokens are used. 
5. CE+ certification process and Qualys scans provide assurance that there are no generic accounts or common passwords in use. 
(OFI) Third party penetration testing
6. HR provide TES Develop (external training provider) online training. 
(A) Gavin  request report from HR
</t>
  </si>
  <si>
    <t>CRFv2-7.2.T1.4</t>
  </si>
  <si>
    <t>(A) Gavin  to discuss with Marketing about this whole section.</t>
  </si>
  <si>
    <t>CRFv2-7.2.T2.1</t>
  </si>
  <si>
    <t>No - MFA project</t>
  </si>
  <si>
    <t>CRFv2-7.2.T2.2</t>
  </si>
  <si>
    <t>CRFv2-7.2.T2.3</t>
  </si>
  <si>
    <t>No - Graylog project</t>
  </si>
  <si>
    <t>CRFv2-7.3.T1.1</t>
  </si>
  <si>
    <t xml:space="preserve">
1. IT Admins only get special permissions, occassionaly third part users for management and maintenance.
04 POLICY People and Access Management.docx
(A) Gavin to review
(A) Gavin to create procedure
2. All this information is maintained within AD user groups.
3. Quarterly Security Review checks to see that permission is still required and removed if no longer necessary.
4. Helpdesk request is created with the details of permissions needed, access details and time needed for that access.
5. TES training is mandatory for all staff on Cyber and Data Protection. Limited number of IT Staff members are able to grant privileged access,  no official training but the steps to complete are known. 
(A) Gavin  create procedure for granting privileged access
6. Privileged access is managed through AD Groups. This provides RBAC technical policies. Conditional Access Policy on Entra defines authentication standards.
7. Incidents are recorded in the Teams Cyber Resilience Group. All incidents are also in the Helpdesk. Reports are created after incidents which are held in the Cyber Resilience Teams channel.
Advisories and Incidents
8. (OFI) Attestation from requestor to be added into the approval process that accepts the additional risk and ensures that the account holder will abide by SLC policies.
</t>
  </si>
  <si>
    <t>CRFv2-7.3.T1.2</t>
  </si>
  <si>
    <t xml:space="preserve">
1. IT Admins only get special permissions, occassionaly third part users for management and maintenance.
04 POLICY People and Access Management.docx
(A) Gavin to review
(A) Gavin to create procedure
2. All this information is maintained within AD user groups.
3. Helpdesk request is created with the details of permissions needed, access details and time needed for that access.
4. Quarterly Security Review checks to see that permission is still required and removed if no longer necessary.
6. Retention Policy https://www.slc.ac.uk/footer/data-protection/. The Helpdesk request ticket details the access rights and timeframe for access. The Quarterly Security Review will discover any no longer required permissions that are not automatically revoked.
7. TES training is mandatory for all staff on Cyber and Data Protection. Limited number of IT Staff members are able to grant privileged access,  no official training but the steps to complete are known. 
(A) Gavin  create procedure for granting privileged access
8. Incidents are recorded in the Teams Cyber Resilience Group. All incidents are also in the Helpdesk. Reports are created after incidents which are held in the Cyber Resilience Teams channel.
Advisories and Incidents
9. Quarterly Security Review checks to see that permission is still required and removed if no longer necessary.
</t>
  </si>
  <si>
    <t>CRFv2-7.3.T1.3</t>
  </si>
  <si>
    <t xml:space="preserve">
1. IT Admins only get special permissions, occassionaly third part users for management and maintenance.
04 POLICY People and Access Management.docx
(A) Gavin to review
(A) Gavin to create procedure
2. All this information is maintained within AD user groups.
3. Helpdesk request is created with the details of permissions needed, access details and time needed for that access.
4. Quarterly Security Review checks to see that permission is still required and removed if no longer necessary.
5. Retention Policy https://www.slc.ac.uk/footer/data-protection/. The Helpdesk request ticket details the access rights and timeframe for access. The Quarterly Security Review will discover any no longer required permissions that are not automatically revoked.
6. Incidents are recorded in the Teams Cyber Resilience Group. All incidents are also in the Helpdesk. Reports are created after incidents which are held in the Cyber Resilience Teams channel.
Advisories and Incidents
7. Quarterly Security Review checks to see that permission is still required and removed if no longer necessary.
8. Quarterly Security Review checks to see that permission is still required and removed if no longer necessary.
9. Quarterly Security Review checks to see that permission is still required and removed if no longer necessary.
</t>
  </si>
  <si>
    <t>CRFv2-7.3.T1.4</t>
  </si>
  <si>
    <t xml:space="preserve">
1. 04 POLICY People and Access Management.docx
(A) Gavin to review
2. Entra / AD logs maintain all this information.
3. Helpdesk tickets logs who has been granted privileged access. Entra configuration manages the authentication methods. 
4. Entra technical policies are in place. No other documentation.
(OFI) Create standard documentation that details the configuration of the authentication Entra system.
5. SLC FAQ on how to use MFA.
TES training is mandatory for all staff on Cyber and Data Protection. 
6. Incidents are recorded in the Teams Cyber Resilience Group. All incidents are also in the Helpdesk. Reports are created after incidents which are held in the Cyber Resilience Teams channel.
Advisories and Incidents
7. Quarterly Security Review checks to see that MFA is being used on systems that can support it and systems that dont are reviewed and mitigations discussed.
8. Quarterly Security Review checks to see that MFA is being used on systems that can support it and systems that dont are reviewed and mitigations discussed.
</t>
  </si>
  <si>
    <t>CRFv2-7.3.T1.5</t>
  </si>
  <si>
    <t xml:space="preserve">
1. 04 POLICY People and Access Management.docx
(A) Gavin to review
2. Entra / AD logs maintain all this information.
3. Helpdesk tickets logs who has been granted privileged access. Entra configuration manages the authentication methods. 
4. 04 POLICY People and Access Management.docx
(A) Gavin to review
Entra technical policies are in place. No other documentation.
(OFI) Create standard documentation that details the configuration of the authentication Entra system.
5. TES training is mandatory for all staff on Cyber and Data Protection.
6. Incidents are recorded in the Teams Cyber Resilience Group. All incidents are also in the Helpdesk. Reports are created after incidents which are held in the Cyber Resilience Teams channel.
Advisories and Incidents
7. Quarterly Security Review checks the access control system, including assessments of the restriction of access to sensitive information and services to authorised, known, and individually referenced users or systems. 
8. Cyber Audit 
(A) Gavin  ask Chris about the latest audit findings
</t>
  </si>
  <si>
    <t>CRFv2-7.3.T1.6</t>
  </si>
  <si>
    <t xml:space="preserve">
1. Training Document for Accessing and Using Security Logs.docx
(A) Gavin  to review 
2. Entra / AD logs maintain all this information.
3. This is managed with Admin accounts. All admin accounts are assigned to IT Personnel and are granted on role-based requirements.
4. Retention Policy details the Audit logs. Acceptable Use Policy specifies that monitoring for security is done. 
5. Training Document for Accessing and Using Security Logs.docx
(A) Gavin  to review 
6. Incidents are recorded in the Teams Cyber Resilience Group. All incidents are also in the Helpdesk. Reports are created after incidents which are held in the Cyber Resilience Teams channel.
Advisories and Incidents
7. Quarterly Security Review looks at the access control system for logging data, including assessments of the restriction of access to logging data to those with a business need. 
8. Cyber Audit 
(A) Gavin  ask Chris about the latest audit findings
</t>
  </si>
  <si>
    <t>CRFv2-7.3.T2.1</t>
  </si>
  <si>
    <t>Yes, AD and network segmentation.</t>
  </si>
  <si>
    <t>CRFv2-7.3.T2.2</t>
  </si>
  <si>
    <t>CRFv2-7.3.T2.3</t>
  </si>
  <si>
    <t>CRFv2-7.3.T2.4</t>
  </si>
  <si>
    <t>CRFv2-7.3.T2.5</t>
  </si>
  <si>
    <t>Yes, AD Group Policy. Reviewed at Security Review.</t>
  </si>
  <si>
    <t>CRFv2-7.3.T2.6</t>
  </si>
  <si>
    <t>Yes, GitHub branching</t>
  </si>
  <si>
    <t>CRFv2-7.4.T1.1</t>
  </si>
  <si>
    <t xml:space="preserve">
1. Only IT support have Admin accounts.
Authentication and Password Standard.docx
(A) Gavin  to review, customise and add in appropriate use of admin account details.
2. Entra sign in an audit logs hold this data.
3. Entra sign in an audit logs hold this data. Currently reviewed at the Quarterly Security Review.
(A) Gavin  look into Azure Monitoring for alerting on admin account use
4. Microsoft Defender does risky user sign in which includes admin accounts.
(A) Gavin  look into Azure Monitoring for alerting on admin account use
5. Only IT support have Admin accounts. HR notifies that a member of staff is leaving, if they have an admin account then IT will remove access.
(A) Steve  create draft SLAM.
6. Third-party admin accounts access are recorded in the Helpdesk.
IT admin accounts are created for admin tasks.
(A) Steve  create draft SLAM. - Admin account request process.
7. All admin accounts are managed in Entra, protected by MFA. All laptops have BitLocker encryption installed and enabled. 
8. Currently reviewed at the Quarterly Security Review to determine is they are still required.
(A) Steve  create draft SLAM. - Admin account request process.
9. Microsoft Defender does risky user sign in which includes admin accounts.
(A) Gavin  look into Azure Monitoring for alerting on admin account use
</t>
  </si>
  <si>
    <t>CRFv2-7.4.T1.2</t>
  </si>
  <si>
    <t xml:space="preserve">
1. Only IT support have Admin accounts.
Authentication and Password Standard.docx
(A) Gavin  to review, customise and add in appropriate use of admin account details.
2. AD Group Policy as evidence of password standards.
(A) Gavin - Screenshots
3. Entra logs hold this information.
4. Microsoft Defender does risky user sign in which includes admin accounts.
(A) Gavin  look into Azure Monitoring for alerting on admin account use
5. Admin account passwords are changed once a year. Accounts locked out after 10 failed attempts.
6. Passwords are secured within Microsoft Entra.
7. Passwords are secured within Microsoft Entra. Jisc reports of account details found on the internet/dark web.  
8. HR provide TES Develop (external training provider) online training. 
9. Entra logs hold this information.
10. Microsoft Defender does risky user sign in which includes admin accounts.
(A) Gavin  look into Azure Monitoring for alerting on admin account use
</t>
  </si>
  <si>
    <t>CRFv2-7.4.T1.3</t>
  </si>
  <si>
    <t xml:space="preserve">
1. Only IT support have Admin accounts.
Authentication and Password Standard.docx
(A) Gavin  to review, customise and add in appropriate use of admin account details.
2. There is a staff internet group what restricts access to the internet. 
(A) Gavin  check that admin accounts are not in this group
3. Entra logs hold this information.
4. Quarterly Security Review looks at the access control system for admin account logging data for inappropriate use.
5. Quarterly Security Review looks at the access control system for admin account logging data for compliance.
6. Included as part of IT Technicians Team Brief.
7. Microsoft Defender does risky user sign in which includes admin accounts.
(A) Gavin  look into Azure Monitoring for alerting on admin account use
8. Microsoft Defender does risky user sign in which includes admin accounts.
(A) Gavin  look into Azure Monitoring for alerting on admin account use
9. Microsoft alert sent to the Helpdesk where a ticket is created, and an investigation started.
</t>
  </si>
  <si>
    <t>CRFv2-7.4.T1.4</t>
  </si>
  <si>
    <t xml:space="preserve">
1. Only IT support have Admin accounts.
Authentication and Password Standard.docx
(A) Gavin  to review, customise and add in appropriate use of admin account details.
2. There is a staff internet group what restricts access to the internet. 
(A) Gavin  check that admin accounts are not in this group
3. Entra logs hold this information.
4. CE+ certifications checks this. 
5. Quarterly Security Review looks at the access control system for admin account logging data for compliance.
6. Included as part of IT Technicians Team Brief.
7. Microsoft Defender does risky user sign in which includes admin accounts.
(A) Gavin  look into Azure Monitoring for alerting on admin account use
8. Microsoft Defender does risky user sign in which includes admin accounts.
(A) Gavin  look into Azure Monitoring for alerting on admin account use
9. Microsoft alert sent to the Helpdesk where a ticket is created and an investigation started.
</t>
  </si>
  <si>
    <t>CRFv2-7.4.T2.1</t>
  </si>
  <si>
    <t>Yes, reviewed by quarterly security review</t>
  </si>
  <si>
    <t>CRFv2-8.1.T1.1</t>
  </si>
  <si>
    <t>Yes, asset records and SCCM</t>
  </si>
  <si>
    <t>CRFv2-8.1.T1.2</t>
  </si>
  <si>
    <t>CRFv2-8.1.T1.3</t>
  </si>
  <si>
    <t>CRFv2-8.1.T1.4</t>
  </si>
  <si>
    <t>Yes, through the disposal process</t>
  </si>
  <si>
    <t>CRFv2-8.1.T2.0</t>
  </si>
  <si>
    <t>CRFv2-8.2.T1.1</t>
  </si>
  <si>
    <t>CRFv2-8.2.T1.10</t>
  </si>
  <si>
    <t>Yes, MDM</t>
  </si>
  <si>
    <t>CRFv2-8.2.T1.2</t>
  </si>
  <si>
    <t>Yes, automatically scanned when mounted</t>
  </si>
  <si>
    <t>CRFv2-8.2.T1.3</t>
  </si>
  <si>
    <t>F-Secure scans on mount</t>
  </si>
  <si>
    <t>CRFv2-8.2.T1.4</t>
  </si>
  <si>
    <t>Administrative policy prohibits</t>
  </si>
  <si>
    <t>CRFv2-8.2.T1.5</t>
  </si>
  <si>
    <t>CRFv2-8.2.T1.6</t>
  </si>
  <si>
    <t>No - IT policy framework need approval adn , BitLocker on laptops</t>
  </si>
  <si>
    <t>CRFv2-8.2.T1.7</t>
  </si>
  <si>
    <t>CRFv2-8.2.T1.8</t>
  </si>
  <si>
    <t>Yes, AUP</t>
  </si>
  <si>
    <t>CRFv2-8.2.T1.9</t>
  </si>
  <si>
    <t>Yes, baseline build by MDM</t>
  </si>
  <si>
    <t>CRFv2-8.2.T2.1</t>
  </si>
  <si>
    <t>Yes, Mobile Device Management provides for this ability for different technical platforms  and Prey</t>
  </si>
  <si>
    <t>CRFv2-8.2.T2.2</t>
  </si>
  <si>
    <t>Yes, MDM which limits sync and has remote wipe</t>
  </si>
  <si>
    <t>CRFv2-8.2.T2.3</t>
  </si>
  <si>
    <t>CRFv2-8.2.T2.4</t>
  </si>
  <si>
    <t>No - review as part of data classification</t>
  </si>
  <si>
    <t>CRFv2-8.3.T1.1</t>
  </si>
  <si>
    <t>No - IT policy framework need approval and BitLocker on laptops</t>
  </si>
  <si>
    <t>CRFv2-8.3.T2.1</t>
  </si>
  <si>
    <t>BitLocker and inTune monitoring</t>
  </si>
  <si>
    <t>CRFv2-8.3.T2.2</t>
  </si>
  <si>
    <t>CRFv2-9.1.T1.1</t>
  </si>
  <si>
    <t>Yes, computer limited to approved software only and reviewed at the security review group</t>
  </si>
  <si>
    <t>CRFv2-9.1.T1.2</t>
  </si>
  <si>
    <t>Yes - part of the GPO and CE+ verified</t>
  </si>
  <si>
    <t>CRFv2-9.1.T1.3</t>
  </si>
  <si>
    <t>Yes, enforced by F-Secure policies</t>
  </si>
  <si>
    <t>CRFv2-9.1.T1.4</t>
  </si>
  <si>
    <t>Yes, build documentation and gold standard image configs</t>
  </si>
  <si>
    <t>CRFv2-9.1.T1.5</t>
  </si>
  <si>
    <t>Yes, part of the build</t>
  </si>
  <si>
    <t>CRFv2-9.1.T1.6</t>
  </si>
  <si>
    <t>Yes, as part of the build documentation</t>
  </si>
  <si>
    <t>CRFv2-9.1.T1.7</t>
  </si>
  <si>
    <t>CRFv2-9.1.T1.8</t>
  </si>
  <si>
    <t>Yes, enforced password policy</t>
  </si>
  <si>
    <t>CRFv2-9.1.T2.1</t>
  </si>
  <si>
    <t>Yes, via change control</t>
  </si>
  <si>
    <t>CRFv2-9.1.T2.2</t>
  </si>
  <si>
    <t>Yes, reviewed at security review quarterly</t>
  </si>
  <si>
    <t>CRFv2-9.1.T2.3</t>
  </si>
  <si>
    <t>Yes, vendor, third party memberships HEFESTIS, Jisc, CiSP, UCISA</t>
  </si>
  <si>
    <t>CRFv2-9.1.T2.4</t>
  </si>
  <si>
    <t>Yes,  defined by GPO</t>
  </si>
  <si>
    <t>CRFv2-9.2.T1.1</t>
  </si>
  <si>
    <t>Yes - developers especially display error messages and collect verbose login privately.</t>
  </si>
  <si>
    <t>CRFv2-9.2.T2.1</t>
  </si>
  <si>
    <t>No - requires a developer policy</t>
  </si>
  <si>
    <t>CRFv2-9.2.T2.2</t>
  </si>
  <si>
    <t>CRFv2-9.2.T2.3</t>
  </si>
  <si>
    <t>N/A all development done inhouse</t>
  </si>
  <si>
    <t>CRFv2-9.2.T2.4</t>
  </si>
  <si>
    <t>CRFv2-9.2.T2.5</t>
  </si>
  <si>
    <t>Yes, as part of job descriptions</t>
  </si>
  <si>
    <t>CRFv2-9.2.T2.6</t>
  </si>
  <si>
    <t xml:space="preserve">No - documentation needed </t>
  </si>
  <si>
    <t>CRFv2-9.2.T2.7</t>
  </si>
  <si>
    <t>Yes, we have backups of network switches and configs</t>
  </si>
  <si>
    <t>CRFv2-9.3.T1.1</t>
  </si>
  <si>
    <t>CRFv2-9.3.T1.2</t>
  </si>
  <si>
    <t>Yes, set by GPO</t>
  </si>
  <si>
    <t>CRFv2-9.3.T1.3</t>
  </si>
  <si>
    <t>Yes - part of the BCDR schedule in IT</t>
  </si>
  <si>
    <t>CRFv2-9.3.T2.1</t>
  </si>
  <si>
    <t>CRFv2-9.3.T2.2</t>
  </si>
  <si>
    <t>CRFv2-9.3.T2.3</t>
  </si>
  <si>
    <t>Yes, for operational planning</t>
  </si>
  <si>
    <t>CRFv2-9.4.T1.1</t>
  </si>
  <si>
    <t>No - CE+ verification but a wider penetration test is required</t>
  </si>
  <si>
    <t>CRFv2-9.4.T1.2</t>
  </si>
  <si>
    <t>CRFv2-9.4.T1.3</t>
  </si>
  <si>
    <t>No - pen testing required</t>
  </si>
  <si>
    <t>CRFv2-9.4.T2.1</t>
  </si>
  <si>
    <t>Yes, CE+ and vulnerability scanning</t>
  </si>
  <si>
    <t>CRFv2-9.4.T2.2</t>
  </si>
  <si>
    <t>No - pentest required</t>
  </si>
  <si>
    <t>CRFv2-9.4.T2.3</t>
  </si>
  <si>
    <t>CRFv2-9.4.T2.4</t>
  </si>
  <si>
    <t>Yes, through digital champions group</t>
  </si>
  <si>
    <t>Senior Management</t>
  </si>
  <si>
    <t>Compliance (Score =1)</t>
  </si>
  <si>
    <t>Sub Totals</t>
  </si>
  <si>
    <t>1. ORGANISATIONAL GOVERNANCE</t>
  </si>
  <si>
    <t>Appropriate organisational structures, policies, and are processes in place to understand, assess and systematically manage security risks to the organisation’s network and information systems.</t>
  </si>
  <si>
    <t>1.1 Governance Framework:</t>
  </si>
  <si>
    <t>There is effective organisational security management led at board level and articulated clearly in corresponding policies.</t>
  </si>
  <si>
    <t>TIER 1</t>
  </si>
  <si>
    <t>1.       There is a Board/Senior Management-level commitment to manage the risks arising from the cyber threat.</t>
  </si>
  <si>
    <t>2.       There are appropriate data protection and information security policies and processes in place to direct the organisation’s overall approach to cyber security.</t>
  </si>
  <si>
    <t>3.       There are clear lines of responsibility and accountability to named individuals for the security of sensitive information and key operational services.</t>
  </si>
  <si>
    <t xml:space="preserve">4.       Senior accountable individuals have received appropriate training and guidance on cyber security </t>
  </si>
  <si>
    <t>TIER 2</t>
  </si>
  <si>
    <t>1.       Significant risks to sensitive information and key operational services have been identified and are managed.</t>
  </si>
  <si>
    <t>2.       The organisation has established roles and responsibilities for the security of networks and information systems at all levels.</t>
  </si>
  <si>
    <t>3.       The security issues that arise because of dependencies on external suppliers or through the supply chain are detailed, organised and managed.</t>
  </si>
  <si>
    <t>1.2 Leadership &amp; responsibility:</t>
  </si>
  <si>
    <t>There is a board-level individual who has overall accountability for the security of networks and information systems.</t>
  </si>
  <si>
    <t>1.       A named Board and Senior Management member of staff have been identified as responsible for organisational cyber resilience arrangements.</t>
  </si>
  <si>
    <t xml:space="preserve">2.       There is a written information security policy in place, which is championed by senior management. </t>
  </si>
  <si>
    <t>1.       Direction set at board level is translated into effective organisational practices that direct and control the security of the organisation’s networks and information systems.</t>
  </si>
  <si>
    <t>2.       The board shall ensure that the organisation has planned and budgeted for adequate resources for the delivery, maintenance and improvement of cyber resilience and network and information security, and that these activities are supported by senior management.</t>
  </si>
  <si>
    <t>3.       All key stakeholders required for the delivery of a successful cybersecurity programme are identified and involved.</t>
  </si>
  <si>
    <t>4.       There is senior-level accountability for the security of networks and information systems with delegated decision-making authority.</t>
  </si>
  <si>
    <t>1.3 Adoption Audit and assurance of security standards:</t>
  </si>
  <si>
    <r>
      <t xml:space="preserve">There are in place procedures to provide assurance on the effectiveness of security </t>
    </r>
    <r>
      <rPr>
        <b/>
        <strike/>
        <sz val="10"/>
        <color theme="1"/>
        <rFont val="Helvetica"/>
      </rPr>
      <t>of</t>
    </r>
    <r>
      <rPr>
        <b/>
        <sz val="10"/>
        <color theme="1"/>
        <rFont val="Helvetica"/>
      </rPr>
      <t xml:space="preserve"> systems, services, people and processes. </t>
    </r>
  </si>
  <si>
    <r>
      <t>1.</t>
    </r>
    <r>
      <rPr>
        <b/>
        <sz val="7"/>
        <color theme="1"/>
        <rFont val="Helvetica"/>
      </rPr>
      <t xml:space="preserve">       </t>
    </r>
    <r>
      <rPr>
        <b/>
        <sz val="10"/>
        <color theme="1"/>
        <rFont val="Helvetica"/>
      </rPr>
      <t>There is demonstrable and appropriate independent assurance that five critical network controls are in place:
a)       firewalls
b)       secure configuration 
c)       user access control
d)       malware protection 
e)       patch management</t>
    </r>
  </si>
  <si>
    <t xml:space="preserve">1.       Security as it relates to technology, people, and processes can be demonstrated and verified by a third party audit, at least annually and after any security event(s). </t>
  </si>
  <si>
    <t>2.       There are procedures to check security measures that are in place to protect the networks and information systems are effective, and remain effective for the service lifetime.</t>
  </si>
  <si>
    <t>3.       The assurance methods available are recognised and appropriate methods to gain confidence in the security of essential services are adopted and implemented.</t>
  </si>
  <si>
    <t>4.       Audit requirements and activities involving verification of operational systems shall be carefully planned and agreed to minimise disruptions to business processes.</t>
  </si>
  <si>
    <t>5.       The organisation’s approach to managing information security and its implementation (i.e. control objectives, controls, policies, processes and procedures for information security) shall be reviewed independently at planned intervals or when significant changes occur.</t>
  </si>
  <si>
    <t>6.       Managers regularly review the compliance of information processing and procedures within their area of responsibility with the appropriate security policies, standards and any other security requirements.</t>
  </si>
  <si>
    <t xml:space="preserve">1.4 Regulatory Compliance </t>
  </si>
  <si>
    <t xml:space="preserve">The organisation can demonstrate independent accreditation any additional relevant compliance requirements. </t>
  </si>
  <si>
    <r>
      <t>1.</t>
    </r>
    <r>
      <rPr>
        <b/>
        <sz val="7"/>
        <color theme="1"/>
        <rFont val="Helvetica"/>
      </rPr>
      <t xml:space="preserve">       </t>
    </r>
    <r>
      <rPr>
        <b/>
        <sz val="10"/>
        <color theme="1"/>
        <rFont val="Helvetica"/>
      </rPr>
      <t>If relevant, the organisation can demonstrate compliance with the current PSN controls.</t>
    </r>
  </si>
  <si>
    <r>
      <t>2.</t>
    </r>
    <r>
      <rPr>
        <b/>
        <sz val="7"/>
        <color theme="1"/>
        <rFont val="Helvetica"/>
      </rPr>
      <t xml:space="preserve">       </t>
    </r>
    <r>
      <rPr>
        <b/>
        <sz val="10"/>
        <color theme="1"/>
        <rFont val="Helvetica"/>
      </rPr>
      <t>If relevant, the organisation can demonstrate compliance with the current PCI standard and controls.</t>
    </r>
  </si>
  <si>
    <r>
      <t>3.</t>
    </r>
    <r>
      <rPr>
        <b/>
        <sz val="7"/>
        <color theme="1"/>
        <rFont val="Helvetica"/>
      </rPr>
      <t xml:space="preserve">       </t>
    </r>
    <r>
      <rPr>
        <b/>
        <sz val="10"/>
        <color theme="1"/>
        <rFont val="Helvetica"/>
      </rPr>
      <t>If relevant, the organisation can demonstrate compliance with current relevant Operational Technology standards and controls.</t>
    </r>
  </si>
  <si>
    <r>
      <t>4.</t>
    </r>
    <r>
      <rPr>
        <b/>
        <sz val="7"/>
        <color theme="1"/>
        <rFont val="Helvetica"/>
      </rPr>
      <t xml:space="preserve">       </t>
    </r>
    <r>
      <rPr>
        <b/>
        <sz val="10"/>
        <color theme="1"/>
        <rFont val="Helvetica"/>
      </rPr>
      <t xml:space="preserve">If relevant, state any specific services that have been accredited to a specific standard. </t>
    </r>
  </si>
  <si>
    <t xml:space="preserve">No additional requirements. </t>
  </si>
  <si>
    <t>2. RISK MANAGEMENT</t>
  </si>
  <si>
    <t>Appropriate steps are in place to identify, assess and understand security risks to the network and information systems. This includes an overall organisational approach to risk management.</t>
  </si>
  <si>
    <r>
      <t>2.1 Policy &amp; Processes:</t>
    </r>
    <r>
      <rPr>
        <b/>
        <sz val="10"/>
        <color theme="1"/>
        <rFont val="Helvetica"/>
      </rPr>
      <t xml:space="preserve"> </t>
    </r>
  </si>
  <si>
    <t>The organisation has effective internal processes that manage and mitigate risks to the security of network and information systems and services.</t>
  </si>
  <si>
    <r>
      <t>1.</t>
    </r>
    <r>
      <rPr>
        <b/>
        <sz val="7"/>
        <color theme="1"/>
        <rFont val="Helvetica"/>
      </rPr>
      <t xml:space="preserve">       </t>
    </r>
    <r>
      <rPr>
        <b/>
        <sz val="10"/>
        <color theme="1"/>
        <rFont val="Helvetica"/>
      </rPr>
      <t>There are information risk management policies and assessment procedures in place.</t>
    </r>
  </si>
  <si>
    <r>
      <t>2.</t>
    </r>
    <r>
      <rPr>
        <b/>
        <sz val="7"/>
        <color theme="1"/>
        <rFont val="Helvetica"/>
      </rPr>
      <t xml:space="preserve">       </t>
    </r>
    <r>
      <rPr>
        <b/>
        <sz val="10"/>
        <color theme="1"/>
        <rFont val="Helvetica"/>
      </rPr>
      <t>Organisations shall identify and manage the significant risks to sensitive information and key operational services.</t>
    </r>
  </si>
  <si>
    <r>
      <t>3.</t>
    </r>
    <r>
      <rPr>
        <b/>
        <sz val="7"/>
        <color theme="1"/>
        <rFont val="Helvetica"/>
      </rPr>
      <t xml:space="preserve">       </t>
    </r>
    <r>
      <rPr>
        <b/>
        <sz val="10"/>
        <color theme="1"/>
        <rFont val="Helvetica"/>
      </rPr>
      <t>Senior management and boards regularly review the organisational cyber risks and threats.</t>
    </r>
  </si>
  <si>
    <r>
      <t>4.</t>
    </r>
    <r>
      <rPr>
        <b/>
        <sz val="7"/>
        <color theme="1"/>
        <rFont val="Helvetica"/>
      </rPr>
      <t xml:space="preserve">       </t>
    </r>
    <r>
      <rPr>
        <b/>
        <sz val="10"/>
        <color theme="1"/>
        <rFont val="Helvetica"/>
      </rPr>
      <t>Executive management should establish key risk indicators (KRIs) in order to monitor any changes in the risk profiles.</t>
    </r>
  </si>
  <si>
    <r>
      <t>1.</t>
    </r>
    <r>
      <rPr>
        <b/>
        <sz val="7"/>
        <color theme="1"/>
        <rFont val="Helvetica"/>
      </rPr>
      <t xml:space="preserve">       </t>
    </r>
    <r>
      <rPr>
        <b/>
        <sz val="10"/>
        <color theme="1"/>
        <rFont val="Helvetica"/>
      </rPr>
      <t>The organisational process ensures that security risks to networks and information systems relevant to essential services are identified, analysed, prioritised, and managed.</t>
    </r>
  </si>
  <si>
    <r>
      <t>2.</t>
    </r>
    <r>
      <rPr>
        <b/>
        <sz val="7"/>
        <color theme="1"/>
        <rFont val="Helvetica"/>
      </rPr>
      <t xml:space="preserve">       </t>
    </r>
    <r>
      <rPr>
        <b/>
        <sz val="10"/>
        <color theme="1"/>
        <rFont val="Helvetica"/>
      </rPr>
      <t>Risk owners are identified.</t>
    </r>
  </si>
  <si>
    <t>1.       The output from the risk management process is a clear set of security requirements that will address the risks in line with the organisational approach to security.</t>
  </si>
  <si>
    <t>2.       Significant conclusions reached in the course of the risk management process are communicated to key security decision-makers and accountable individuals.</t>
  </si>
  <si>
    <t>3.       The effectiveness of the risk management process is reviewed periodically and improvements made as required.</t>
  </si>
  <si>
    <t>2.2 Cyber / Information Risk Assessment:</t>
  </si>
  <si>
    <t xml:space="preserve">The organisation has effective and robust risk assessment methodology and processes that identify and prioritise threats and vulnerabilities. </t>
  </si>
  <si>
    <t>BASELINE</t>
  </si>
  <si>
    <r>
      <t>1.</t>
    </r>
    <r>
      <rPr>
        <b/>
        <sz val="7"/>
        <color theme="1"/>
        <rFont val="Helvetica"/>
      </rPr>
      <t xml:space="preserve">       </t>
    </r>
    <r>
      <rPr>
        <b/>
        <sz val="10"/>
        <color theme="1"/>
        <rFont val="Helvetica"/>
      </rPr>
      <t>Key information and IT assets have been identified, risk assessed and prioritised for their vulnerability to cyber-attack.</t>
    </r>
  </si>
  <si>
    <r>
      <t>2.</t>
    </r>
    <r>
      <rPr>
        <b/>
        <sz val="7"/>
        <color theme="1"/>
        <rFont val="Helvetica"/>
      </rPr>
      <t xml:space="preserve">       </t>
    </r>
    <r>
      <rPr>
        <b/>
        <sz val="10"/>
        <color theme="1"/>
        <rFont val="Helvetica"/>
      </rPr>
      <t>Organisations should establish a process to identify security vulnerabilities and rank them according to their level of risk.</t>
    </r>
  </si>
  <si>
    <r>
      <t>3.</t>
    </r>
    <r>
      <rPr>
        <b/>
        <sz val="7"/>
        <color theme="1"/>
        <rFont val="Helvetica"/>
      </rPr>
      <t xml:space="preserve">       </t>
    </r>
    <r>
      <rPr>
        <b/>
        <sz val="10"/>
        <color theme="1"/>
        <rFont val="Helvetica"/>
      </rPr>
      <t xml:space="preserve">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t>
    </r>
  </si>
  <si>
    <r>
      <t>4.</t>
    </r>
    <r>
      <rPr>
        <b/>
        <sz val="7"/>
        <color theme="1"/>
        <rFont val="Helvetica"/>
      </rPr>
      <t xml:space="preserve">       </t>
    </r>
    <r>
      <rPr>
        <b/>
        <sz val="10"/>
        <color theme="1"/>
        <rFont val="Helvetica"/>
      </rPr>
      <t>The criteria for performing risk assessments are well defined to ensure risk assessments produce consistent, valid and comparable results.</t>
    </r>
  </si>
  <si>
    <r>
      <t>1.</t>
    </r>
    <r>
      <rPr>
        <b/>
        <sz val="7"/>
        <color theme="1"/>
        <rFont val="Helvetica"/>
      </rPr>
      <t xml:space="preserve">       </t>
    </r>
    <r>
      <rPr>
        <b/>
        <sz val="10"/>
        <color theme="1"/>
        <rFont val="Helvetica"/>
      </rPr>
      <t>The risk assessments are based on a clearly articulated set of threat assumptions; these are kept up-to-date through an understanding of changing security threats.</t>
    </r>
  </si>
  <si>
    <r>
      <t>2.</t>
    </r>
    <r>
      <rPr>
        <b/>
        <sz val="7"/>
        <color theme="1"/>
        <rFont val="Helvetica"/>
      </rPr>
      <t xml:space="preserve">       </t>
    </r>
    <r>
      <rPr>
        <b/>
        <sz val="10"/>
        <color theme="1"/>
        <rFont val="Helvetica"/>
      </rPr>
      <t>Risk assessments are conducted when significant events potentially affect the essential service, such as replacing a system or a change in the cyber security threat.</t>
    </r>
  </si>
  <si>
    <r>
      <t>3.</t>
    </r>
    <r>
      <rPr>
        <b/>
        <sz val="7"/>
        <color theme="1"/>
        <rFont val="Helvetica"/>
      </rPr>
      <t xml:space="preserve">       </t>
    </r>
    <r>
      <rPr>
        <b/>
        <sz val="10"/>
        <color theme="1"/>
        <rFont val="Helvetica"/>
      </rPr>
      <t>The risk assessments are dynamic and are updated in the light of relevant changes, which may include technical changes to networks and information systems, change of use and new threat information.</t>
    </r>
  </si>
  <si>
    <t>2.3 Risk Treatment &amp; Tolerance:</t>
  </si>
  <si>
    <t xml:space="preserve">The organisation has risk treatment policies and procedures in place with defined risk appetite and mitigation controls documented. </t>
  </si>
  <si>
    <r>
      <t>1.</t>
    </r>
    <r>
      <rPr>
        <b/>
        <sz val="7"/>
        <color theme="1"/>
        <rFont val="Helvetica"/>
      </rPr>
      <t xml:space="preserve">     </t>
    </r>
    <r>
      <rPr>
        <b/>
        <sz val="10"/>
        <color theme="1"/>
        <rFont val="Helvetica"/>
      </rPr>
      <t>The information and cyber risk that the organisation is prepared to tolerate is defined, understood and communicated.</t>
    </r>
  </si>
  <si>
    <r>
      <t>2.</t>
    </r>
    <r>
      <rPr>
        <b/>
        <sz val="7"/>
        <color theme="1"/>
        <rFont val="Helvetica"/>
      </rPr>
      <t xml:space="preserve">     </t>
    </r>
    <r>
      <rPr>
        <b/>
        <sz val="10"/>
        <color theme="1"/>
        <rFont val="Helvetica"/>
      </rPr>
      <t>A risk appetite statement shall be produced and used to guide risk management decisions.</t>
    </r>
  </si>
  <si>
    <r>
      <t>1.</t>
    </r>
    <r>
      <rPr>
        <b/>
        <sz val="7"/>
        <color theme="1"/>
        <rFont val="Helvetica"/>
      </rPr>
      <t xml:space="preserve">     </t>
    </r>
    <r>
      <rPr>
        <b/>
        <sz val="10"/>
        <color theme="1"/>
        <rFont val="Helvetica"/>
      </rPr>
      <t>The organisation shall define and apply an information security risk treatment process that identifies appropriate risk treatment options and associated mitigation controls.</t>
    </r>
  </si>
  <si>
    <r>
      <t>2.</t>
    </r>
    <r>
      <rPr>
        <b/>
        <sz val="7"/>
        <color theme="1"/>
        <rFont val="Helvetica"/>
      </rPr>
      <t xml:space="preserve">     </t>
    </r>
    <r>
      <rPr>
        <b/>
        <sz val="10"/>
        <color theme="1"/>
        <rFont val="Helvetica"/>
      </rPr>
      <t>A risk treatment plan shall be produced</t>
    </r>
  </si>
  <si>
    <r>
      <t>3.</t>
    </r>
    <r>
      <rPr>
        <b/>
        <sz val="7"/>
        <color theme="1"/>
        <rFont val="Helvetica"/>
      </rPr>
      <t xml:space="preserve">     </t>
    </r>
    <r>
      <rPr>
        <b/>
        <sz val="10"/>
        <color theme="1"/>
        <rFont val="Helvetica"/>
      </rPr>
      <t>A Statement of Applicability shall be prepared to document the risk treatment and controls adopted.</t>
    </r>
  </si>
  <si>
    <r>
      <t>4.</t>
    </r>
    <r>
      <rPr>
        <b/>
        <sz val="7"/>
        <color theme="1"/>
        <rFont val="Helvetica"/>
      </rPr>
      <t xml:space="preserve">     </t>
    </r>
    <r>
      <rPr>
        <b/>
        <sz val="10"/>
        <color theme="1"/>
        <rFont val="Helvetica"/>
      </rPr>
      <t xml:space="preserve">The senior management shall assess and sign-off the risk treatment regime, policies and procedures. </t>
    </r>
  </si>
  <si>
    <r>
      <t xml:space="preserve">2.4 Risk </t>
    </r>
    <r>
      <rPr>
        <b/>
        <sz val="11"/>
        <color theme="1"/>
        <rFont val="Helvetica"/>
      </rPr>
      <t>Governance:</t>
    </r>
  </si>
  <si>
    <t xml:space="preserve">Risks to network and information systems are effectively managed, communicated, and regularly considered throughout the organisation and led by senior management. </t>
  </si>
  <si>
    <r>
      <t>1.</t>
    </r>
    <r>
      <rPr>
        <b/>
        <sz val="7"/>
        <color theme="1"/>
        <rFont val="Helvetica"/>
      </rPr>
      <t xml:space="preserve">     </t>
    </r>
    <r>
      <rPr>
        <b/>
        <sz val="10"/>
        <color theme="1"/>
        <rFont val="Helvetica"/>
      </rPr>
      <t xml:space="preserve">Responsibility for cyber security risks has been allocated appropriately to named individuals.  </t>
    </r>
  </si>
  <si>
    <r>
      <t>2.</t>
    </r>
    <r>
      <rPr>
        <b/>
        <sz val="7"/>
        <color theme="1"/>
        <rFont val="Helvetica"/>
      </rPr>
      <t xml:space="preserve">     </t>
    </r>
    <r>
      <rPr>
        <b/>
        <sz val="10"/>
        <color theme="1"/>
        <rFont val="Helvetica"/>
      </rPr>
      <t>Cyber security risks are on the organisational risk register.</t>
    </r>
  </si>
  <si>
    <r>
      <t>3.</t>
    </r>
    <r>
      <rPr>
        <b/>
        <sz val="7"/>
        <color theme="1"/>
        <rFont val="Helvetica"/>
      </rPr>
      <t xml:space="preserve">     </t>
    </r>
    <r>
      <rPr>
        <b/>
        <sz val="10"/>
        <color theme="1"/>
        <rFont val="Helvetica"/>
      </rPr>
      <t>Knowledge sharing of risk management through peer-networks is actively undertaken.</t>
    </r>
  </si>
  <si>
    <r>
      <t>4.</t>
    </r>
    <r>
      <rPr>
        <b/>
        <sz val="7"/>
        <color theme="1"/>
        <rFont val="Helvetica"/>
      </rPr>
      <t xml:space="preserve">     </t>
    </r>
    <r>
      <rPr>
        <b/>
        <sz val="10"/>
        <color theme="1"/>
        <rFont val="Helvetica"/>
      </rPr>
      <t>The board regularly reviews cyber risks.</t>
    </r>
  </si>
  <si>
    <r>
      <t>5.</t>
    </r>
    <r>
      <rPr>
        <b/>
        <sz val="7"/>
        <color theme="1"/>
        <rFont val="Helvetica"/>
      </rPr>
      <t xml:space="preserve">     </t>
    </r>
    <r>
      <rPr>
        <b/>
        <sz val="10"/>
        <color theme="1"/>
        <rFont val="Helvetica"/>
      </rPr>
      <t xml:space="preserve">All executive and non-executive board members are made aware of the cyber risks of the organisation. </t>
    </r>
  </si>
  <si>
    <r>
      <t>6.</t>
    </r>
    <r>
      <rPr>
        <b/>
        <sz val="7"/>
        <color theme="1"/>
        <rFont val="Helvetica"/>
      </rPr>
      <t xml:space="preserve">     </t>
    </r>
    <r>
      <rPr>
        <b/>
        <sz val="10"/>
        <color theme="1"/>
        <rFont val="Helvetica"/>
      </rPr>
      <t>There is board-level accountability for cyber risk with a named individual.</t>
    </r>
  </si>
  <si>
    <r>
      <t>7.</t>
    </r>
    <r>
      <rPr>
        <b/>
        <sz val="7"/>
        <color theme="1"/>
        <rFont val="Helvetica"/>
      </rPr>
      <t xml:space="preserve">     </t>
    </r>
    <r>
      <rPr>
        <b/>
        <sz val="10"/>
        <color theme="1"/>
        <rFont val="Helvetica"/>
      </rPr>
      <t>Staff members are trained in cyber risk assessment and management relevant to their role.</t>
    </r>
  </si>
  <si>
    <r>
      <t>8.</t>
    </r>
    <r>
      <rPr>
        <b/>
        <sz val="7"/>
        <color theme="1"/>
        <rFont val="Helvetica"/>
      </rPr>
      <t xml:space="preserve">     </t>
    </r>
    <r>
      <rPr>
        <b/>
        <sz val="10"/>
        <color theme="1"/>
        <rFont val="Helvetica"/>
      </rPr>
      <t>An organisation-wide risk management culture is promoted by the senior management with demonstrable participation at all levels.</t>
    </r>
  </si>
  <si>
    <r>
      <t>1.</t>
    </r>
    <r>
      <rPr>
        <b/>
        <sz val="7"/>
        <color theme="1"/>
        <rFont val="Helvetica"/>
      </rPr>
      <t xml:space="preserve">     </t>
    </r>
    <r>
      <rPr>
        <b/>
        <sz val="10"/>
        <color theme="1"/>
        <rFont val="Helvetica"/>
      </rPr>
      <t>Senior accountable officers receive appropriate training and guidance on risk management.</t>
    </r>
  </si>
  <si>
    <r>
      <t>2.</t>
    </r>
    <r>
      <rPr>
        <b/>
        <sz val="7"/>
        <color theme="1"/>
        <rFont val="Helvetica"/>
      </rPr>
      <t xml:space="preserve">     </t>
    </r>
    <r>
      <rPr>
        <b/>
        <sz val="10"/>
        <color theme="1"/>
        <rFont val="Helvetica"/>
      </rPr>
      <t>There are clear and well-understood channels for communicating and escalating risks</t>
    </r>
  </si>
  <si>
    <r>
      <t>3.</t>
    </r>
    <r>
      <rPr>
        <b/>
        <sz val="7"/>
        <color theme="1"/>
        <rFont val="Helvetica"/>
      </rPr>
      <t xml:space="preserve">     </t>
    </r>
    <r>
      <rPr>
        <b/>
        <sz val="10"/>
        <color theme="1"/>
        <rFont val="Helvetica"/>
      </rPr>
      <t>Senior management regularly reviews the resource allocations to ensure these are sufficient to permit prioritised information security and cyber risk mitigation measures to be implemented.</t>
    </r>
  </si>
  <si>
    <t>Procurement / Contracts / Legal</t>
  </si>
  <si>
    <t>3. SUPPLIER MANAGEMENT</t>
  </si>
  <si>
    <t>The organisation understands and manages security risks that arise as a result of dependencies on external suppliers and third party services.</t>
  </si>
  <si>
    <t>3.1 Supply Chain Assurance:</t>
  </si>
  <si>
    <t xml:space="preserve">The organisation has a deep understanding of the security provisions and assurances around systems and services provided by third parties and their supply chain. </t>
  </si>
  <si>
    <t>1.       Develop and maintain an inventory of all supply chain relationships critical to the operation of the organisation.</t>
  </si>
  <si>
    <t xml:space="preserve">2.       Organisations shall adopt a proportionate, risk-based policy in respect of supply chain cyber security. </t>
  </si>
  <si>
    <t xml:space="preserve">3.       The organisation has assessed, understands and has procedures in place to manage security risks that may arise as a result of dependencies on third party suppliers. </t>
  </si>
  <si>
    <t>4.       Documented and suitable assurances have been obtained from suppliers and their immediate supply chain that proportionate and appropriate security measures to protect systems, services, data and information are in place and these are certified or aligned with recognised standards or their equivalent. (e.g. Cyber Essentials, ISO 27001).</t>
  </si>
  <si>
    <t>5.       Suppliers and other third parties shall periodically attest and evidence through independent assurance their ability to meet cybersecurity requirements.</t>
  </si>
  <si>
    <t>6.       The security requirements and stipulations necessary to ensure GDPR and other relevant regulatory compliance are incorporated into supplier contracts, are mutually agreed and understood.</t>
  </si>
  <si>
    <t>No additional requirements</t>
  </si>
  <si>
    <t>3.2 Roles and Responsibilities:</t>
  </si>
  <si>
    <t xml:space="preserve">The organisation has defined the respective duties and responsibilities of third-party suppliers and the supply chain and these are understood and agreed by all parties. </t>
  </si>
  <si>
    <t>1.       Where services are outsourced (for example by use of cloud infrastructure or services), which security related responsibilities remain with the organisation and which are the supplier’s responsibility shall be defined and accurately recorded.</t>
  </si>
  <si>
    <t>1.       There is a clear and documented shared-responsibility model with suppliers for incident management.  </t>
  </si>
  <si>
    <t>3.3 Access control:</t>
  </si>
  <si>
    <t xml:space="preserve">There is visibility and control on third-party users (or automated functions) that can access organisational systems, services, data and information data and these are appropriately verified, authenticated and authorised. </t>
  </si>
  <si>
    <r>
      <t>1.</t>
    </r>
    <r>
      <rPr>
        <b/>
        <sz val="7"/>
        <color theme="1"/>
        <rFont val="Helvetica"/>
      </rPr>
      <t xml:space="preserve">       </t>
    </r>
    <r>
      <rPr>
        <b/>
        <sz val="10"/>
        <color theme="1"/>
        <rFont val="Helvetica"/>
      </rPr>
      <t>Only individually authenticated and authorised users can connect to or access the organisation networks or information systems.</t>
    </r>
  </si>
  <si>
    <r>
      <t>1.</t>
    </r>
    <r>
      <rPr>
        <b/>
        <sz val="7"/>
        <color theme="1"/>
        <rFont val="Helvetica"/>
      </rPr>
      <t xml:space="preserve">       </t>
    </r>
    <r>
      <rPr>
        <b/>
        <sz val="10"/>
        <color theme="1"/>
        <rFont val="Helvetica"/>
      </rPr>
      <t>Both electronic and physical access requires individual authentication and authorisation.</t>
    </r>
  </si>
  <si>
    <r>
      <t>2.</t>
    </r>
    <r>
      <rPr>
        <b/>
        <sz val="7"/>
        <color theme="1"/>
        <rFont val="Helvetica"/>
      </rPr>
      <t xml:space="preserve">       </t>
    </r>
    <r>
      <rPr>
        <b/>
        <sz val="10"/>
        <color theme="1"/>
        <rFont val="Helvetica"/>
      </rPr>
      <t>Third party user access to all networks and information systems is limited to the minimum necessary.</t>
    </r>
  </si>
  <si>
    <r>
      <t>3.</t>
    </r>
    <r>
      <rPr>
        <b/>
        <sz val="7"/>
        <color theme="1"/>
        <rFont val="Helvetica"/>
      </rPr>
      <t xml:space="preserve">       </t>
    </r>
    <r>
      <rPr>
        <b/>
        <sz val="10"/>
        <color theme="1"/>
        <rFont val="Helvetica"/>
      </rPr>
      <t>Additional authentication mechanisms, such as two-factor or hardware-backed certificates are employed, to individually authenticate and authorise all third party remote access to all networks and information systems that support essential services.</t>
    </r>
  </si>
  <si>
    <r>
      <t>4.</t>
    </r>
    <r>
      <rPr>
        <b/>
        <sz val="7"/>
        <color theme="1"/>
        <rFont val="Helvetica"/>
      </rPr>
      <t xml:space="preserve">       </t>
    </r>
    <r>
      <rPr>
        <b/>
        <sz val="10"/>
        <color theme="1"/>
        <rFont val="Helvetica"/>
      </rPr>
      <t>The list of external users with access to essential service networks and systems is reviewed on a regular basis, e.g. every 6 months.</t>
    </r>
  </si>
  <si>
    <t>3.4 Security in Procurements:</t>
  </si>
  <si>
    <t xml:space="preserve">The organisation has security embedded within procurement procedures. </t>
  </si>
  <si>
    <t>1.       Ensure implementation of security considerations as part of procurement processes.</t>
  </si>
  <si>
    <t>1.       Cyber risk and information security related requirements shall be considered as an integral part of the procurement process and, where relevant, included in tender requirements for new systems, services or enhancements to existing provisions.</t>
  </si>
  <si>
    <t>2.       Organisations shall regularly monitor, review and audit supplier service delivery and associated security provisions</t>
  </si>
  <si>
    <t>3.       Changes to the provision of services by suppliers, including maintaining and improving existing information security policies, procedures and controls, shall be managed, taking account of the criticality of business information, systems and processes involved and re-assessment of risks.</t>
  </si>
  <si>
    <t xml:space="preserve">3.5 Security in Cloud Services: </t>
  </si>
  <si>
    <t>The organisation has security embedded in cloud-based services.</t>
  </si>
  <si>
    <r>
      <t>1.</t>
    </r>
    <r>
      <rPr>
        <b/>
        <sz val="7"/>
        <color theme="1"/>
        <rFont val="Helvetica"/>
      </rPr>
      <t xml:space="preserve">       </t>
    </r>
    <r>
      <rPr>
        <b/>
        <sz val="10"/>
        <color theme="1"/>
        <rFont val="Helvetica"/>
      </rPr>
      <t>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 and defined in a Shared Security Responsibility Model (SSRM).</t>
    </r>
  </si>
  <si>
    <r>
      <t>2.</t>
    </r>
    <r>
      <rPr>
        <b/>
        <sz val="7"/>
        <color theme="1"/>
        <rFont val="Helvetica"/>
      </rPr>
      <t xml:space="preserve">       </t>
    </r>
    <r>
      <rPr>
        <b/>
        <sz val="10"/>
        <color theme="1"/>
        <rFont val="Helvetica"/>
      </rPr>
      <t>Cloud service providers appropriately sanitise data storage areas before reallocating to another user.</t>
    </r>
  </si>
  <si>
    <r>
      <t>3.</t>
    </r>
    <r>
      <rPr>
        <b/>
        <sz val="7"/>
        <color theme="1"/>
        <rFont val="Helvetica"/>
      </rPr>
      <t xml:space="preserve">       </t>
    </r>
    <r>
      <rPr>
        <b/>
        <sz val="10"/>
        <color theme="1"/>
        <rFont val="Helvetica"/>
      </rPr>
      <t xml:space="preserve">Multi-factor authentication shall be used for access to all cloud-based accounts and services. </t>
    </r>
  </si>
  <si>
    <r>
      <t>4.</t>
    </r>
    <r>
      <rPr>
        <b/>
        <sz val="7"/>
        <color theme="1"/>
        <rFont val="Helvetica"/>
      </rPr>
      <t xml:space="preserve">       </t>
    </r>
    <r>
      <rPr>
        <b/>
        <sz val="10"/>
        <color theme="1"/>
        <rFont val="Helvetica"/>
      </rPr>
      <t xml:space="preserve">Periodically backup data stored in the cloud. Ensure the confidentiality, integrity and availability of the backup, and verify data restoration from backup for resiliency. </t>
    </r>
  </si>
  <si>
    <r>
      <t>5.</t>
    </r>
    <r>
      <rPr>
        <b/>
        <sz val="7"/>
        <color theme="1"/>
        <rFont val="Helvetica"/>
      </rPr>
      <t xml:space="preserve">       </t>
    </r>
    <r>
      <rPr>
        <b/>
        <sz val="10"/>
        <color theme="1"/>
        <rFont val="Helvetica"/>
      </rPr>
      <t xml:space="preserve">Contracts should Include provisions limiting changes directly impacting CSCs-owned environments/tenants to explicitly authorised requests within service level agreements between CSPs and CSCs. </t>
    </r>
  </si>
  <si>
    <r>
      <t>6.</t>
    </r>
    <r>
      <rPr>
        <b/>
        <sz val="7"/>
        <color theme="1"/>
        <rFont val="Helvetica"/>
      </rPr>
      <t xml:space="preserve">       </t>
    </r>
    <r>
      <rPr>
        <b/>
        <sz val="10"/>
        <color theme="1"/>
        <rFont val="Helvetica"/>
      </rPr>
      <t xml:space="preserve">CSPs must provide the capability for CSCs to manage their own data encryption keys. </t>
    </r>
  </si>
  <si>
    <r>
      <t>7.</t>
    </r>
    <r>
      <rPr>
        <b/>
        <sz val="7"/>
        <color theme="1"/>
        <rFont val="Helvetica"/>
      </rPr>
      <t xml:space="preserve">       </t>
    </r>
    <r>
      <rPr>
        <b/>
        <sz val="10"/>
        <color theme="1"/>
        <rFont val="Helvetica"/>
      </rPr>
      <t xml:space="preserve">The CSP must have in place, and describe to CSCs, the procedure to manage and respond to requests for disclosure of Personal Data by Law Enforcement Authorities according to applicable laws and regulations. The CSP must give special attention to the notification procedure to interested CSCs, unless otherwise prohibited, such as a prohibition under criminal law to preserve confidentiality of a law enforcement investigation. </t>
    </r>
  </si>
  <si>
    <r>
      <t>8.</t>
    </r>
    <r>
      <rPr>
        <b/>
        <sz val="7"/>
        <color theme="1"/>
        <rFont val="Helvetica"/>
      </rPr>
      <t xml:space="preserve">       </t>
    </r>
    <r>
      <rPr>
        <b/>
        <sz val="10"/>
        <color theme="1"/>
        <rFont val="Helvetica"/>
      </rPr>
      <t>The CSP must define and implement, processes, procedures and technical measures to specify and document the physical locations of data, including any locations in which data is processed or backed up.</t>
    </r>
  </si>
  <si>
    <r>
      <t>9.</t>
    </r>
    <r>
      <rPr>
        <b/>
        <sz val="7"/>
        <color theme="1"/>
        <rFont val="Helvetica"/>
      </rPr>
      <t xml:space="preserve">       </t>
    </r>
    <r>
      <rPr>
        <b/>
        <sz val="10"/>
        <color theme="1"/>
        <rFont val="Helvetica"/>
      </rPr>
      <t xml:space="preserve">The organisation should establish a formal, documented, and leadership-sponsored Enterprise Risk Management (ERM) program that includes policies and procedures for identification, evaluation, ownership, treatment, and acceptance of cloud security and privacy risks. </t>
    </r>
  </si>
  <si>
    <r>
      <t>10.</t>
    </r>
    <r>
      <rPr>
        <b/>
        <sz val="7"/>
        <color theme="1"/>
        <rFont val="Helvetica"/>
      </rPr>
      <t xml:space="preserve">    </t>
    </r>
    <r>
      <rPr>
        <b/>
        <sz val="10"/>
        <color theme="1"/>
        <rFont val="Helvetica"/>
      </rPr>
      <t xml:space="preserve">The organisation should establish and maintain contact with cloud-related special interest groups and other relevant entities in line with business context. </t>
    </r>
  </si>
  <si>
    <r>
      <t>11.</t>
    </r>
    <r>
      <rPr>
        <b/>
        <sz val="7"/>
        <color theme="1"/>
        <rFont val="Helvetica"/>
      </rPr>
      <t xml:space="preserve">    </t>
    </r>
    <r>
      <rPr>
        <b/>
        <sz val="10"/>
        <color theme="1"/>
        <rFont val="Helvetica"/>
      </rPr>
      <t>The CSP should provide application interface(s) to CSCs so that they programmatically retrieve their data to enable interoperability and portability.</t>
    </r>
  </si>
  <si>
    <r>
      <t>12.</t>
    </r>
    <r>
      <rPr>
        <b/>
        <sz val="7"/>
        <color theme="1"/>
        <rFont val="Helvetica"/>
      </rPr>
      <t xml:space="preserve">    </t>
    </r>
    <r>
      <rPr>
        <b/>
        <sz val="10"/>
        <color theme="1"/>
        <rFont val="Helvetica"/>
      </rPr>
      <t>Agreements must include provisions specifying CSCs access to data upon contract termination and will include: a. Data format b. Length of time the data will be stored c. Scope of the data retained and made available to the CSCs d. Data deletion policy</t>
    </r>
  </si>
  <si>
    <r>
      <t>13.</t>
    </r>
    <r>
      <rPr>
        <b/>
        <sz val="7"/>
        <color theme="1"/>
        <rFont val="Helvetica"/>
      </rPr>
      <t xml:space="preserve">    </t>
    </r>
    <r>
      <rPr>
        <b/>
        <sz val="10"/>
        <color theme="1"/>
        <rFont val="Helvetica"/>
      </rPr>
      <t>Design, develop, deploy and configure applications and infrastructures such that CSP and CSC (tenant) user access and intra-tenant access is appropriately segmented and segregated, monitored and restricted from other tenants.</t>
    </r>
  </si>
  <si>
    <r>
      <t>14.</t>
    </r>
    <r>
      <rPr>
        <b/>
        <sz val="7"/>
        <color theme="1"/>
        <rFont val="Helvetica"/>
      </rPr>
      <t xml:space="preserve">    </t>
    </r>
    <r>
      <rPr>
        <b/>
        <sz val="10"/>
        <color theme="1"/>
        <rFont val="Helvetica"/>
      </rPr>
      <t>Use secure and encrypted communication channels when migrating servers, services, applications, or data to cloud environments. Such channels must include only up-to-date and approved protocols.</t>
    </r>
  </si>
  <si>
    <r>
      <t>15.</t>
    </r>
    <r>
      <rPr>
        <b/>
        <sz val="7"/>
        <color theme="1"/>
        <rFont val="Helvetica"/>
      </rPr>
      <t xml:space="preserve">    </t>
    </r>
    <r>
      <rPr>
        <b/>
        <sz val="10"/>
        <color theme="1"/>
        <rFont val="Helvetica"/>
      </rPr>
      <t>Service agreements between CSPs and CSCs (tenants)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t>
    </r>
  </si>
  <si>
    <r>
      <t>1.</t>
    </r>
    <r>
      <rPr>
        <b/>
        <sz val="7"/>
        <color theme="1"/>
        <rFont val="Helvetica"/>
      </rPr>
      <t xml:space="preserve">       </t>
    </r>
    <r>
      <rPr>
        <b/>
        <sz val="10"/>
        <color theme="1"/>
        <rFont val="Helvetica"/>
      </rPr>
      <t>Where cloud-based services are employed, there is sufficient separation of the organisation’s data and service from other users of the service.</t>
    </r>
  </si>
  <si>
    <t>Technical Team</t>
  </si>
  <si>
    <t>4. ASSET MANAGEMENT</t>
  </si>
  <si>
    <t xml:space="preserve">Everything required to deliver, maintain or support networks and information systems and services is determined and understood. </t>
  </si>
  <si>
    <t>4.1 Hardware Assets:</t>
  </si>
  <si>
    <t xml:space="preserve">The organisation has visibility and effective management of all hardware assets. </t>
  </si>
  <si>
    <r>
      <t>1.</t>
    </r>
    <r>
      <rPr>
        <b/>
        <sz val="7"/>
        <color theme="1"/>
        <rFont val="Helvetica"/>
      </rPr>
      <t xml:space="preserve">       </t>
    </r>
    <r>
      <rPr>
        <b/>
        <sz val="10"/>
        <color theme="1"/>
        <rFont val="Helvetica"/>
      </rPr>
      <t xml:space="preserve">All hardware assets are in support and their configuration are managed, tracked and recorded, including all end user devices. </t>
    </r>
  </si>
  <si>
    <r>
      <t>2.</t>
    </r>
    <r>
      <rPr>
        <b/>
        <sz val="7"/>
        <color theme="1"/>
        <rFont val="Helvetica"/>
      </rPr>
      <t xml:space="preserve">       </t>
    </r>
    <r>
      <rPr>
        <b/>
        <sz val="10"/>
        <color theme="1"/>
        <rFont val="Helvetica"/>
      </rPr>
      <t>End user devices are managed to enable organisational controls to be applied over software or applications</t>
    </r>
  </si>
  <si>
    <r>
      <t>1.</t>
    </r>
    <r>
      <rPr>
        <b/>
        <sz val="7"/>
        <color theme="1"/>
        <rFont val="Helvetica"/>
      </rPr>
      <t xml:space="preserve">       </t>
    </r>
    <r>
      <rPr>
        <b/>
        <sz val="10"/>
        <color theme="1"/>
        <rFont val="Helvetica"/>
      </rPr>
      <t>All assets are identified and inventoried (at a suitable level of detail). The inventory is kept up-to-date.</t>
    </r>
  </si>
  <si>
    <r>
      <t>2.</t>
    </r>
    <r>
      <rPr>
        <b/>
        <sz val="7"/>
        <color theme="1"/>
        <rFont val="Helvetica"/>
      </rPr>
      <t xml:space="preserve">       </t>
    </r>
    <r>
      <rPr>
        <b/>
        <sz val="10"/>
        <color theme="1"/>
        <rFont val="Helvetica"/>
      </rPr>
      <t>Assets are securely managed throughout their lifecycle, from creation through to eventual decommissioning or disposal.</t>
    </r>
  </si>
  <si>
    <r>
      <t>3.</t>
    </r>
    <r>
      <rPr>
        <b/>
        <sz val="7"/>
        <color theme="1"/>
        <rFont val="Helvetica"/>
      </rPr>
      <t xml:space="preserve">       </t>
    </r>
    <r>
      <rPr>
        <b/>
        <sz val="10"/>
        <color theme="1"/>
        <rFont val="Helvetica"/>
      </rPr>
      <t>All items of equipment containing storage media shall be verified to ensure that any sensitive data and licensed software has been removed or securely overwritten prior to disposal or re-use.</t>
    </r>
  </si>
  <si>
    <r>
      <t>4.</t>
    </r>
    <r>
      <rPr>
        <b/>
        <sz val="7"/>
        <color theme="1"/>
        <rFont val="Helvetica"/>
      </rPr>
      <t xml:space="preserve">       </t>
    </r>
    <r>
      <rPr>
        <b/>
        <sz val="10"/>
        <color theme="1"/>
        <rFont val="Helvetica"/>
      </rPr>
      <t>Assets are prioritised according to their importance to the delivery of the essential service.</t>
    </r>
  </si>
  <si>
    <r>
      <t>5.</t>
    </r>
    <r>
      <rPr>
        <b/>
        <sz val="7"/>
        <color theme="1"/>
        <rFont val="Helvetica"/>
      </rPr>
      <t xml:space="preserve">       </t>
    </r>
    <r>
      <rPr>
        <b/>
        <sz val="10"/>
        <color theme="1"/>
        <rFont val="Helvetica"/>
      </rPr>
      <t>Responsibility for managing the physical assets has been assigned</t>
    </r>
  </si>
  <si>
    <r>
      <t>6.</t>
    </r>
    <r>
      <rPr>
        <b/>
        <sz val="7"/>
        <color theme="1"/>
        <rFont val="Helvetica"/>
      </rPr>
      <t xml:space="preserve">       </t>
    </r>
    <r>
      <rPr>
        <b/>
        <sz val="10"/>
        <color theme="1"/>
        <rFont val="Helvetica"/>
      </rPr>
      <t>Assets management is in place; assets shall not be taken off-site without prior authorisation with associated documentation.</t>
    </r>
  </si>
  <si>
    <r>
      <t>7.</t>
    </r>
    <r>
      <rPr>
        <b/>
        <sz val="7"/>
        <color theme="1"/>
        <rFont val="Helvetica"/>
      </rPr>
      <t xml:space="preserve">       </t>
    </r>
    <r>
      <rPr>
        <b/>
        <sz val="10"/>
        <color theme="1"/>
        <rFont val="Helvetica"/>
      </rPr>
      <t>Security is applied to all assets used off-site.</t>
    </r>
  </si>
  <si>
    <t>4.2 Software Assets:</t>
  </si>
  <si>
    <t xml:space="preserve">The organisation has visibility and effective management of all software assets. </t>
  </si>
  <si>
    <r>
      <t>1.</t>
    </r>
    <r>
      <rPr>
        <b/>
        <sz val="7"/>
        <color theme="1"/>
        <rFont val="Helvetica"/>
      </rPr>
      <t xml:space="preserve">      </t>
    </r>
    <r>
      <rPr>
        <b/>
        <sz val="10"/>
        <color theme="1"/>
        <rFont val="Helvetica"/>
      </rPr>
      <t xml:space="preserve">Software running on computers and network devices is kept up-to-date and has the latest security patches installed. Specifically:
a)       Software running on computers and network devices that are connected to or capable of connecting to the internet is licensed and supported (by the software vendor or supplier of the software) to ensure security patches for known vulnerabilities are made available.
b)       Updates to software (including operating system software and firmware) running on computers and network devices that are connected to or capable of connecting to the internet are installed in a timely manner (e.g. within 14 days of release or automatically when they become available from vendors).
c)     Out-of-date software (i.e. software that is no longer supported) is removed from computer and network devices that are connected to or capable of connecting to the internet. </t>
    </r>
  </si>
  <si>
    <r>
      <t>2.</t>
    </r>
    <r>
      <rPr>
        <b/>
        <sz val="7"/>
        <color theme="1"/>
        <rFont val="Helvetica"/>
      </rPr>
      <t xml:space="preserve">       </t>
    </r>
    <r>
      <rPr>
        <b/>
        <sz val="10"/>
        <color theme="1"/>
        <rFont val="Helvetica"/>
      </rPr>
      <t>All software and application assets with licence and configuration details must be tracked and recorded</t>
    </r>
  </si>
  <si>
    <r>
      <t>3.</t>
    </r>
    <r>
      <rPr>
        <b/>
        <sz val="7"/>
        <color theme="1"/>
        <rFont val="Helvetica"/>
      </rPr>
      <t xml:space="preserve">       </t>
    </r>
    <r>
      <rPr>
        <b/>
        <sz val="10"/>
        <color theme="1"/>
        <rFont val="Helvetica"/>
      </rPr>
      <t>Software vulnerabilities monitoring, including using in-support software, must be implemented.</t>
    </r>
  </si>
  <si>
    <t>No additional requirements.</t>
  </si>
  <si>
    <t>4.3 Infrastructure Management:</t>
  </si>
  <si>
    <t xml:space="preserve">The organisation recognises critical infrastructure assets and dependencies. </t>
  </si>
  <si>
    <r>
      <t>1.</t>
    </r>
    <r>
      <rPr>
        <b/>
        <sz val="7"/>
        <color theme="1"/>
        <rFont val="Helvetica"/>
      </rPr>
      <t xml:space="preserve">       </t>
    </r>
    <r>
      <rPr>
        <b/>
        <sz val="10"/>
        <color theme="1"/>
        <rFont val="Helvetica"/>
      </rPr>
      <t>The installation of software shall be controlled and shall not be permitted by general users.</t>
    </r>
  </si>
  <si>
    <r>
      <t>2.</t>
    </r>
    <r>
      <rPr>
        <b/>
        <sz val="7"/>
        <color theme="1"/>
        <rFont val="Helvetica"/>
      </rPr>
      <t xml:space="preserve">       </t>
    </r>
    <r>
      <rPr>
        <b/>
        <sz val="10"/>
        <color theme="1"/>
        <rFont val="Helvetica"/>
      </rPr>
      <t>Minimum configuration baselines are established for critical network assets and applied during deployment.</t>
    </r>
  </si>
  <si>
    <r>
      <t>1.</t>
    </r>
    <r>
      <rPr>
        <b/>
        <sz val="7"/>
        <color theme="1"/>
        <rFont val="Helvetica"/>
      </rPr>
      <t xml:space="preserve">       </t>
    </r>
    <r>
      <rPr>
        <b/>
        <sz val="10"/>
        <color theme="1"/>
        <rFont val="Helvetica"/>
      </rPr>
      <t>Network assets shall be regularly maintained to ensure service continuity.</t>
    </r>
  </si>
  <si>
    <t>5. INFORMATION SECURITY MANAGEMENT</t>
  </si>
  <si>
    <t>Proportionate security measures are in place to protect information, data, services and systems from cyber-attack.</t>
  </si>
  <si>
    <t>5.1 Security Policy &amp; Processes:</t>
  </si>
  <si>
    <t xml:space="preserve">The organisation has developed and continues to improve a set of protection policies and processes that manage and mitigate the risk of security-related service disruption or data loss. </t>
  </si>
  <si>
    <r>
      <t>1.</t>
    </r>
    <r>
      <rPr>
        <b/>
        <sz val="7"/>
        <color theme="1"/>
        <rFont val="Helvetica"/>
      </rPr>
      <t xml:space="preserve">       </t>
    </r>
    <r>
      <rPr>
        <b/>
        <sz val="10"/>
        <color theme="1"/>
        <rFont val="Helvetica"/>
      </rPr>
      <t>Appropriate policies and processes that direct the organisation’s overall approach to securing systems are defined, implemented, communicated and enforced.</t>
    </r>
  </si>
  <si>
    <r>
      <t>2.</t>
    </r>
    <r>
      <rPr>
        <b/>
        <sz val="7"/>
        <color theme="1"/>
        <rFont val="Helvetica"/>
      </rPr>
      <t xml:space="preserve">       </t>
    </r>
    <r>
      <rPr>
        <b/>
        <sz val="10"/>
        <color theme="1"/>
        <rFont val="Helvetica"/>
      </rPr>
      <t>Security governance, risk assessment and technical security practices are documented.</t>
    </r>
  </si>
  <si>
    <r>
      <t>3.</t>
    </r>
    <r>
      <rPr>
        <b/>
        <sz val="7"/>
        <color theme="1"/>
        <rFont val="Helvetica"/>
      </rPr>
      <t xml:space="preserve">       </t>
    </r>
    <r>
      <rPr>
        <b/>
        <sz val="10"/>
        <color theme="1"/>
        <rFont val="Helvetica"/>
      </rPr>
      <t>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t>
    </r>
  </si>
  <si>
    <r>
      <t>4.</t>
    </r>
    <r>
      <rPr>
        <b/>
        <sz val="7"/>
        <color theme="1"/>
        <rFont val="Helvetica"/>
      </rPr>
      <t xml:space="preserve">       </t>
    </r>
    <r>
      <rPr>
        <b/>
        <sz val="10"/>
        <color theme="1"/>
        <rFont val="Helvetica"/>
      </rPr>
      <t>Information security shall be addressed in project management, regardless of the type of project.</t>
    </r>
  </si>
  <si>
    <r>
      <t>5.</t>
    </r>
    <r>
      <rPr>
        <b/>
        <sz val="7"/>
        <color theme="1"/>
        <rFont val="Helvetica"/>
      </rPr>
      <t xml:space="preserve">       </t>
    </r>
    <r>
      <rPr>
        <b/>
        <sz val="10"/>
        <color theme="1"/>
        <rFont val="Helvetica"/>
      </rPr>
      <t>Key security performance indicators are defined with relevant metrics and targets and reported to the executive management.</t>
    </r>
  </si>
  <si>
    <r>
      <t>6.</t>
    </r>
    <r>
      <rPr>
        <b/>
        <sz val="7"/>
        <color theme="1"/>
        <rFont val="Helvetica"/>
      </rPr>
      <t xml:space="preserve">       </t>
    </r>
    <r>
      <rPr>
        <b/>
        <sz val="10"/>
        <color theme="1"/>
        <rFont val="Helvetica"/>
      </rPr>
      <t xml:space="preserve">Acceptable usage policies that define the proper use of technology by all personnel are in place. (These include remote access, wireless, removable electronic media, laptops, tablets, handheld devices, email and Internet.) </t>
    </r>
  </si>
  <si>
    <r>
      <t>7.</t>
    </r>
    <r>
      <rPr>
        <b/>
        <sz val="7"/>
        <color theme="1"/>
        <rFont val="Helvetica"/>
      </rPr>
      <t xml:space="preserve">       </t>
    </r>
    <r>
      <rPr>
        <b/>
        <sz val="10"/>
        <color theme="1"/>
        <rFont val="Helvetica"/>
      </rPr>
      <t>The security policy and procedures clearly define information security responsibilities for all personnel.</t>
    </r>
  </si>
  <si>
    <r>
      <t>1.</t>
    </r>
    <r>
      <rPr>
        <b/>
        <sz val="7"/>
        <color theme="1"/>
        <rFont val="Helvetica"/>
      </rPr>
      <t xml:space="preserve">       </t>
    </r>
    <r>
      <rPr>
        <b/>
        <sz val="10"/>
        <color theme="1"/>
        <rFont val="Helvetica"/>
      </rPr>
      <t>Policies and processes are reviewed at suitably regular intervals to ensure they remain relevant to threats, business processes, accommodate lessons learned and remain appropriate and effective.</t>
    </r>
  </si>
  <si>
    <r>
      <t>2.</t>
    </r>
    <r>
      <rPr>
        <b/>
        <sz val="7"/>
        <color theme="1"/>
        <rFont val="Helvetica"/>
      </rPr>
      <t xml:space="preserve">       </t>
    </r>
    <r>
      <rPr>
        <b/>
        <sz val="10"/>
        <color theme="1"/>
        <rFont val="Helvetica"/>
      </rPr>
      <t xml:space="preserve">Security policies and processes are integrated with other organisational policies and processes. </t>
    </r>
  </si>
  <si>
    <r>
      <t>3.</t>
    </r>
    <r>
      <rPr>
        <b/>
        <sz val="7"/>
        <color theme="1"/>
        <rFont val="Helvetica"/>
      </rPr>
      <t xml:space="preserve">       </t>
    </r>
    <r>
      <rPr>
        <b/>
        <sz val="10"/>
        <color theme="1"/>
        <rFont val="Helvetica"/>
      </rPr>
      <t>All relevant legislative statutory, regulatory, contractual requirements and the organisation’s approach to meet these requirements shall be explicitly identified, documented and kept up to date (e.g. GDPR Security Outcomes; NIS regulations).</t>
    </r>
  </si>
  <si>
    <t>5.2 Lifecycle Management:</t>
  </si>
  <si>
    <t>Information assets are managed throughout their lifecycle, from creation through to eventual decommissioning or disposal.</t>
  </si>
  <si>
    <r>
      <t>1.</t>
    </r>
    <r>
      <rPr>
        <b/>
        <sz val="7"/>
        <color theme="1"/>
        <rFont val="Helvetica"/>
      </rPr>
      <t xml:space="preserve">       </t>
    </r>
    <r>
      <rPr>
        <b/>
        <sz val="10"/>
        <color theme="1"/>
        <rFont val="Helvetica"/>
      </rPr>
      <t>Information and data should be classified according to retention and disposal policies and legal requirements.</t>
    </r>
  </si>
  <si>
    <r>
      <t>2.</t>
    </r>
    <r>
      <rPr>
        <b/>
        <sz val="7"/>
        <color theme="1"/>
        <rFont val="Helvetica"/>
      </rPr>
      <t xml:space="preserve">       </t>
    </r>
    <r>
      <rPr>
        <b/>
        <sz val="10"/>
        <color theme="1"/>
        <rFont val="Helvetica"/>
      </rPr>
      <t>Personal data processed should be catalogued, adequate, relevant and limited to what is necessary for the purpose of the processing, and it should not be kept for longer than is necessary.</t>
    </r>
  </si>
  <si>
    <r>
      <t>3.</t>
    </r>
    <r>
      <rPr>
        <b/>
        <sz val="7"/>
        <color theme="1"/>
        <rFont val="Helvetica"/>
      </rPr>
      <t xml:space="preserve">       </t>
    </r>
    <r>
      <rPr>
        <b/>
        <sz val="10"/>
        <color theme="1"/>
        <rFont val="Helvetica"/>
      </rPr>
      <t>Technical controls are in place to prevent unauthorised or unlawful processing of personal data that might remain in memory when technology is sent for repair or disposal.</t>
    </r>
  </si>
  <si>
    <r>
      <t>4.</t>
    </r>
    <r>
      <rPr>
        <b/>
        <sz val="7"/>
        <color theme="1"/>
        <rFont val="Helvetica"/>
      </rPr>
      <t xml:space="preserve">       </t>
    </r>
    <r>
      <rPr>
        <b/>
        <sz val="10"/>
        <color theme="1"/>
        <rFont val="Helvetica"/>
      </rPr>
      <t>Information and data records shall be protected from loss, destruction, falsification, unauthorised access and unauthorised release, in accordance with legislation, regulatory, contractual or business requirements.</t>
    </r>
  </si>
  <si>
    <r>
      <t>1.</t>
    </r>
    <r>
      <rPr>
        <b/>
        <sz val="7"/>
        <color theme="1"/>
        <rFont val="Helvetica"/>
      </rPr>
      <t xml:space="preserve">       </t>
    </r>
    <r>
      <rPr>
        <b/>
        <sz val="10"/>
        <color theme="1"/>
        <rFont val="Helvetica"/>
      </rPr>
      <t>Information, data and media destruction and disposal processes should have assurance procedures and have an audit trail from collection to destruction.</t>
    </r>
  </si>
  <si>
    <t>5.3 Storage:</t>
  </si>
  <si>
    <t xml:space="preserve">The organisation knows where data and information are stored and has security in place whether on premise, mobile, removable or cloud based storage is employed. </t>
  </si>
  <si>
    <r>
      <t>1.</t>
    </r>
    <r>
      <rPr>
        <b/>
        <sz val="7"/>
        <color theme="1"/>
        <rFont val="Helvetica"/>
      </rPr>
      <t xml:space="preserve">       </t>
    </r>
    <r>
      <rPr>
        <b/>
        <sz val="10"/>
        <color theme="1"/>
        <rFont val="Helvetica"/>
      </rPr>
      <t>There are suitable physical or technical means including encryption to protect stored data from unauthorised access, modification or deletion through unauthorised access to storage media.</t>
    </r>
  </si>
  <si>
    <r>
      <t>1.</t>
    </r>
    <r>
      <rPr>
        <b/>
        <sz val="7"/>
        <color theme="1"/>
        <rFont val="Helvetica"/>
      </rPr>
      <t xml:space="preserve">       </t>
    </r>
    <r>
      <rPr>
        <b/>
        <sz val="10"/>
        <color theme="1"/>
        <rFont val="Helvetica"/>
      </rPr>
      <t>There is a detailed understanding and mapping of data and information flows from creation, transit, processing and storage.</t>
    </r>
  </si>
  <si>
    <r>
      <t>2.</t>
    </r>
    <r>
      <rPr>
        <b/>
        <sz val="7"/>
        <color theme="1"/>
        <rFont val="Helvetica"/>
      </rPr>
      <t xml:space="preserve">       </t>
    </r>
    <r>
      <rPr>
        <b/>
        <sz val="10"/>
        <color theme="1"/>
        <rFont val="Helvetica"/>
      </rPr>
      <t>The organisation has processes to remove or minimise unnecessary copies or unneeded historic records.</t>
    </r>
  </si>
  <si>
    <r>
      <t>3.</t>
    </r>
    <r>
      <rPr>
        <b/>
        <sz val="7"/>
        <color theme="1"/>
        <rFont val="Helvetica"/>
      </rPr>
      <t xml:space="preserve">       </t>
    </r>
    <r>
      <rPr>
        <b/>
        <sz val="10"/>
        <color theme="1"/>
        <rFont val="Helvetica"/>
      </rPr>
      <t xml:space="preserve">Where outsourced or third-party storage is employed, appropriate secured measures are in place and enforced, with appropriate assurance procedures consistent with data retention policies. </t>
    </r>
  </si>
  <si>
    <r>
      <t>4.</t>
    </r>
    <r>
      <rPr>
        <b/>
        <sz val="7"/>
        <color theme="1"/>
        <rFont val="Helvetica"/>
      </rPr>
      <t xml:space="preserve">       </t>
    </r>
    <r>
      <rPr>
        <b/>
        <sz val="10"/>
        <color theme="1"/>
        <rFont val="Helvetica"/>
      </rPr>
      <t>All data is sanitised from all devices and equipment before disposal.</t>
    </r>
  </si>
  <si>
    <t>5.4 Information / Data Classification:</t>
  </si>
  <si>
    <t xml:space="preserve">Information is classified in terms of legal requirements, value, criticality and sensitivity to unauthorised disclosure or modification, to ensure it receives an appropriate level of protection in accordance with its importance to the organization. </t>
  </si>
  <si>
    <r>
      <t>1.</t>
    </r>
    <r>
      <rPr>
        <b/>
        <sz val="7"/>
        <color theme="1"/>
        <rFont val="Helvetica"/>
      </rPr>
      <t xml:space="preserve">       </t>
    </r>
    <r>
      <rPr>
        <b/>
        <sz val="10"/>
        <color theme="1"/>
        <rFont val="Helvetica"/>
      </rPr>
      <t>All data and information assets have been identified and classified.</t>
    </r>
  </si>
  <si>
    <r>
      <t>1.</t>
    </r>
    <r>
      <rPr>
        <b/>
        <sz val="7"/>
        <color theme="1"/>
        <rFont val="Helvetica"/>
      </rPr>
      <t xml:space="preserve">       </t>
    </r>
    <r>
      <rPr>
        <b/>
        <sz val="10"/>
        <color theme="1"/>
        <rFont val="Helvetica"/>
      </rPr>
      <t>Information has been classified in terms of legal requirements, value, criticality and sensitivity to unauthorised disclosure or modification.</t>
    </r>
  </si>
  <si>
    <r>
      <t>2.</t>
    </r>
    <r>
      <rPr>
        <b/>
        <sz val="7"/>
        <color theme="1"/>
        <rFont val="Helvetica"/>
      </rPr>
      <t xml:space="preserve">       </t>
    </r>
    <r>
      <rPr>
        <b/>
        <sz val="10"/>
        <color theme="1"/>
        <rFont val="Helvetica"/>
      </rPr>
      <t>An appropriate set of procedures for information labelling has been developed and implemented in accordance with the information classification scheme adopted by the organization</t>
    </r>
  </si>
  <si>
    <t>5.5 Information Asset Register:</t>
  </si>
  <si>
    <t>Data and information assets are identified and an inventory of these assets is created and maintained</t>
  </si>
  <si>
    <r>
      <t>1.</t>
    </r>
    <r>
      <rPr>
        <b/>
        <sz val="7"/>
        <color theme="1"/>
        <rFont val="Helvetica"/>
      </rPr>
      <t xml:space="preserve">       </t>
    </r>
    <r>
      <rPr>
        <b/>
        <sz val="10"/>
        <color theme="1"/>
        <rFont val="Helvetica"/>
      </rPr>
      <t xml:space="preserve">Key information assets have been identified and recorded.  </t>
    </r>
  </si>
  <si>
    <r>
      <t>2.</t>
    </r>
    <r>
      <rPr>
        <b/>
        <sz val="7"/>
        <color theme="1"/>
        <rFont val="Helvetica"/>
      </rPr>
      <t xml:space="preserve">       </t>
    </r>
    <r>
      <rPr>
        <b/>
        <sz val="10"/>
        <color theme="1"/>
        <rFont val="Helvetica"/>
      </rPr>
      <t xml:space="preserve">Key information assets have been assessed for their vulnerability to cyber-attack.  </t>
    </r>
  </si>
  <si>
    <r>
      <t>3.</t>
    </r>
    <r>
      <rPr>
        <b/>
        <sz val="7"/>
        <color theme="1"/>
        <rFont val="Helvetica"/>
      </rPr>
      <t xml:space="preserve">       </t>
    </r>
    <r>
      <rPr>
        <b/>
        <sz val="10"/>
        <color theme="1"/>
        <rFont val="Helvetica"/>
      </rPr>
      <t>All data and information assets have been catalogued by type and classification and recorded in an information assets register.</t>
    </r>
  </si>
  <si>
    <r>
      <t>4.</t>
    </r>
    <r>
      <rPr>
        <b/>
        <sz val="7"/>
        <color theme="1"/>
        <rFont val="Helvetica"/>
      </rPr>
      <t xml:space="preserve">       </t>
    </r>
    <r>
      <rPr>
        <b/>
        <sz val="10"/>
        <color theme="1"/>
        <rFont val="Helvetica"/>
      </rPr>
      <t>The information asset register records where the information/data are held and which computer systems or services process it.</t>
    </r>
  </si>
  <si>
    <r>
      <t>5.</t>
    </r>
    <r>
      <rPr>
        <b/>
        <sz val="7"/>
        <color theme="1"/>
        <rFont val="Helvetica"/>
      </rPr>
      <t xml:space="preserve">       </t>
    </r>
    <r>
      <rPr>
        <b/>
        <sz val="10"/>
        <color theme="1"/>
        <rFont val="Helvetica"/>
      </rPr>
      <t>The purpose for processing the personal data held by the organisation has been described and recorded.</t>
    </r>
  </si>
  <si>
    <r>
      <t>6.</t>
    </r>
    <r>
      <rPr>
        <b/>
        <sz val="7"/>
        <color theme="1"/>
        <rFont val="Helvetica"/>
      </rPr>
      <t xml:space="preserve">       </t>
    </r>
    <r>
      <rPr>
        <b/>
        <sz val="10"/>
        <color theme="1"/>
        <rFont val="Helvetica"/>
      </rPr>
      <t>Organisations shall know and record:  
a)       What sensitive information they hold or process
b)       Why they hold or process that information
c)       Where the information is held
d)       Which computer systems or services process it 
e)       The impact of its loss, compromise or disclosure</t>
    </r>
  </si>
  <si>
    <r>
      <t>1.</t>
    </r>
    <r>
      <rPr>
        <b/>
        <sz val="7"/>
        <color theme="1"/>
        <rFont val="Helvetica"/>
      </rPr>
      <t xml:space="preserve">       </t>
    </r>
    <r>
      <rPr>
        <b/>
        <sz val="10"/>
        <color theme="1"/>
        <rFont val="Helvetica"/>
      </rPr>
      <t>Procedures for handling assets shall be developed and implemented in accordance with the information classification scheme.</t>
    </r>
  </si>
  <si>
    <r>
      <t>2.</t>
    </r>
    <r>
      <rPr>
        <b/>
        <sz val="7"/>
        <color theme="1"/>
        <rFont val="Helvetica"/>
      </rPr>
      <t xml:space="preserve">       </t>
    </r>
    <r>
      <rPr>
        <b/>
        <sz val="10"/>
        <color theme="1"/>
        <rFont val="Helvetica"/>
      </rPr>
      <t>The register maintains a current understanding of the location, quantity and quality of data and information stored.</t>
    </r>
  </si>
  <si>
    <r>
      <t>3.</t>
    </r>
    <r>
      <rPr>
        <b/>
        <sz val="7"/>
        <color theme="1"/>
        <rFont val="Helvetica"/>
      </rPr>
      <t xml:space="preserve">     </t>
    </r>
    <r>
      <rPr>
        <b/>
        <sz val="10"/>
        <color theme="1"/>
        <rFont val="Helvetica"/>
      </rPr>
      <t xml:space="preserve">Hardware and software assets associated with information and information processing have been identified  </t>
    </r>
  </si>
  <si>
    <r>
      <t>4.</t>
    </r>
    <r>
      <rPr>
        <b/>
        <sz val="7"/>
        <color theme="1"/>
        <rFont val="Helvetica"/>
      </rPr>
      <t xml:space="preserve">     </t>
    </r>
    <r>
      <rPr>
        <b/>
        <sz val="10"/>
        <color theme="1"/>
        <rFont val="Helvetica"/>
      </rPr>
      <t>An inventory of information assets has been established and is maintained through recognised process.</t>
    </r>
  </si>
  <si>
    <r>
      <t>5.</t>
    </r>
    <r>
      <rPr>
        <b/>
        <sz val="7"/>
        <color theme="1"/>
        <rFont val="Helvetica"/>
      </rPr>
      <t xml:space="preserve">     </t>
    </r>
    <r>
      <rPr>
        <b/>
        <sz val="10"/>
        <color theme="1"/>
        <rFont val="Helvetica"/>
      </rPr>
      <t>Assets maintained in the inventory have ascribed owners.</t>
    </r>
  </si>
  <si>
    <t>5.6 Information / Data Transfer Controls:</t>
  </si>
  <si>
    <t xml:space="preserve">The organisation has an understanding of information / data flows including the transfer of data to third parties and the associated security protocols that are in place. </t>
  </si>
  <si>
    <r>
      <t>1.</t>
    </r>
    <r>
      <rPr>
        <b/>
        <sz val="7"/>
        <color theme="1"/>
        <rFont val="Helvetica"/>
      </rPr>
      <t xml:space="preserve">       </t>
    </r>
    <r>
      <rPr>
        <b/>
        <sz val="10"/>
        <color theme="1"/>
        <rFont val="Helvetica"/>
      </rPr>
      <t>Data at rest on all devices and in databases is protected by appropriate measures including physical protection (when hosted within a secure data centre) and encryption.</t>
    </r>
  </si>
  <si>
    <r>
      <t>2.</t>
    </r>
    <r>
      <rPr>
        <b/>
        <sz val="7"/>
        <color theme="1"/>
        <rFont val="Helvetica"/>
      </rPr>
      <t xml:space="preserve">       </t>
    </r>
    <r>
      <rPr>
        <b/>
        <sz val="10"/>
        <color theme="1"/>
        <rFont val="Helvetica"/>
      </rPr>
      <t>There are technical controls in place (such as appropriate encryption) to prevent unauthorised or unlawful processing of personal data, whether through unauthorised access to user devices or storage media, backups, interception of data in transit or at rest.</t>
    </r>
  </si>
  <si>
    <r>
      <t>3.</t>
    </r>
    <r>
      <rPr>
        <b/>
        <sz val="7"/>
        <color theme="1"/>
        <rFont val="Helvetica"/>
      </rPr>
      <t xml:space="preserve">       </t>
    </r>
    <r>
      <rPr>
        <b/>
        <sz val="10"/>
        <color theme="1"/>
        <rFont val="Helvetica"/>
      </rPr>
      <t>Data in transit accessed by remote workers and third parties is protected by encryption and the application of a virtual private network (VPN).</t>
    </r>
  </si>
  <si>
    <r>
      <t>4.</t>
    </r>
    <r>
      <rPr>
        <b/>
        <sz val="7"/>
        <color theme="1"/>
        <rFont val="Helvetica"/>
      </rPr>
      <t xml:space="preserve">       </t>
    </r>
    <r>
      <rPr>
        <b/>
        <sz val="10"/>
        <color theme="1"/>
        <rFont val="Helvetica"/>
      </rPr>
      <t xml:space="preserve">Protect data in transit using well-configured TLS (e.g. v. 1.2 or above). </t>
    </r>
  </si>
  <si>
    <r>
      <t>1.</t>
    </r>
    <r>
      <rPr>
        <b/>
        <sz val="7"/>
        <color theme="1"/>
        <rFont val="Helvetica"/>
      </rPr>
      <t xml:space="preserve">       </t>
    </r>
    <r>
      <rPr>
        <b/>
        <sz val="10"/>
        <color theme="1"/>
        <rFont val="Helvetica"/>
      </rPr>
      <t>There is a current understanding and record of the data links and routes used to transmit data.</t>
    </r>
  </si>
  <si>
    <r>
      <t>2.</t>
    </r>
    <r>
      <rPr>
        <b/>
        <sz val="7"/>
        <color theme="1"/>
        <rFont val="Helvetica"/>
      </rPr>
      <t xml:space="preserve">       </t>
    </r>
    <r>
      <rPr>
        <b/>
        <sz val="10"/>
        <color theme="1"/>
        <rFont val="Helvetica"/>
      </rPr>
      <t>Appropriate physical or technical means are applied to protect data that travels over an untrusted carrier.</t>
    </r>
  </si>
  <si>
    <r>
      <t>3.</t>
    </r>
    <r>
      <rPr>
        <b/>
        <sz val="7"/>
        <color theme="1"/>
        <rFont val="Helvetica"/>
      </rPr>
      <t xml:space="preserve">       </t>
    </r>
    <r>
      <rPr>
        <b/>
        <sz val="10"/>
        <color theme="1"/>
        <rFont val="Helvetica"/>
      </rPr>
      <t>Formal transfer policies, procedures and controls shall be in place to protect the transfer of information through the use of all types of communication facilities.</t>
    </r>
  </si>
  <si>
    <r>
      <t>4.</t>
    </r>
    <r>
      <rPr>
        <b/>
        <sz val="7"/>
        <color theme="1"/>
        <rFont val="Helvetica"/>
      </rPr>
      <t xml:space="preserve">       </t>
    </r>
    <r>
      <rPr>
        <b/>
        <sz val="10"/>
        <color theme="1"/>
        <rFont val="Helvetica"/>
      </rPr>
      <t>Agreements shall address the secure transfer of business information between the organization and external parties.</t>
    </r>
  </si>
  <si>
    <t>6. SERVICES RESILIENCE</t>
  </si>
  <si>
    <t xml:space="preserve">Network and information systems are designed to be resilient to cyber security and operational adverse incidents. </t>
  </si>
  <si>
    <t>6.1 Services Resilience:</t>
  </si>
  <si>
    <t xml:space="preserve">Systems are appropriately segregated and resource limitations are mitigated. </t>
  </si>
  <si>
    <r>
      <t>1.</t>
    </r>
    <r>
      <rPr>
        <b/>
        <sz val="7"/>
        <color theme="1"/>
        <rFont val="Helvetica"/>
      </rPr>
      <t xml:space="preserve">       </t>
    </r>
    <r>
      <rPr>
        <b/>
        <sz val="10"/>
        <color theme="1"/>
        <rFont val="Helvetica"/>
      </rPr>
      <t>Key operational services have been identified with resource, technology and service dependencies defined (e.g. power, bandwidth, cooling, data, people).</t>
    </r>
  </si>
  <si>
    <r>
      <t>1.</t>
    </r>
    <r>
      <rPr>
        <b/>
        <sz val="7"/>
        <color theme="1"/>
        <rFont val="Helvetica"/>
      </rPr>
      <t xml:space="preserve">       </t>
    </r>
    <r>
      <rPr>
        <b/>
        <sz val="10"/>
        <color theme="1"/>
        <rFont val="Helvetica"/>
      </rPr>
      <t>Key operational systems are segregated from other business and external systems by appropriate technical and physical means (e.g. separate network and system infrastructure with independent user administration).</t>
    </r>
  </si>
  <si>
    <r>
      <t>2.</t>
    </r>
    <r>
      <rPr>
        <b/>
        <sz val="7"/>
        <color theme="1"/>
        <rFont val="Helvetica"/>
      </rPr>
      <t xml:space="preserve">       </t>
    </r>
    <r>
      <rPr>
        <b/>
        <sz val="10"/>
        <color theme="1"/>
        <rFont val="Helvetica"/>
      </rPr>
      <t>Geographical constraints or weaknesses (e.g. single communications line or channel) have been identified and mitigated.</t>
    </r>
  </si>
  <si>
    <r>
      <t>3.</t>
    </r>
    <r>
      <rPr>
        <b/>
        <sz val="7"/>
        <color theme="1"/>
        <rFont val="Helvetica"/>
      </rPr>
      <t xml:space="preserve">       </t>
    </r>
    <r>
      <rPr>
        <b/>
        <sz val="10"/>
        <color theme="1"/>
        <rFont val="Helvetica"/>
      </rPr>
      <t>Systems that key services depend upon have redundancy and are replicated to an alternative location.</t>
    </r>
  </si>
  <si>
    <r>
      <t>4.</t>
    </r>
    <r>
      <rPr>
        <b/>
        <sz val="7"/>
        <color theme="1"/>
        <rFont val="Helvetica"/>
      </rPr>
      <t xml:space="preserve">       </t>
    </r>
    <r>
      <rPr>
        <b/>
        <sz val="10"/>
        <color theme="1"/>
        <rFont val="Helvetica"/>
      </rPr>
      <t>There are alternative physical paths and service providers for network connectivity with known separacy and diversity of bearers.</t>
    </r>
  </si>
  <si>
    <r>
      <t>5.</t>
    </r>
    <r>
      <rPr>
        <b/>
        <sz val="7"/>
        <color theme="1"/>
        <rFont val="Helvetica"/>
      </rPr>
      <t xml:space="preserve">       </t>
    </r>
    <r>
      <rPr>
        <b/>
        <sz val="10"/>
        <color theme="1"/>
        <rFont val="Helvetica"/>
      </rPr>
      <t>Dependencies, resource and geographical limitation assessments are regularly reviewed with update mitigations when required.</t>
    </r>
  </si>
  <si>
    <r>
      <t>6.</t>
    </r>
    <r>
      <rPr>
        <b/>
        <sz val="7"/>
        <color theme="1"/>
        <rFont val="Helvetica"/>
      </rPr>
      <t xml:space="preserve">       </t>
    </r>
    <r>
      <rPr>
        <b/>
        <sz val="10"/>
        <color theme="1"/>
        <rFont val="Helvetica"/>
      </rPr>
      <t xml:space="preserve">Organisations annually conduct and document an organisational resilience assessment. </t>
    </r>
  </si>
  <si>
    <t>7. ACCESS CONTROL</t>
  </si>
  <si>
    <t>Access to information, services and systems is controlled, managed and monitored through policies and procedures.</t>
  </si>
  <si>
    <t>7.1 Account Management:</t>
  </si>
  <si>
    <t>User accounts are effectively managed throughout their lifecycle to provide minimum access to sensitive information or key operational services.</t>
  </si>
  <si>
    <r>
      <t>1.</t>
    </r>
    <r>
      <rPr>
        <b/>
        <sz val="7"/>
        <color theme="1"/>
        <rFont val="Helvetica"/>
      </rPr>
      <t xml:space="preserve">       </t>
    </r>
    <r>
      <rPr>
        <b/>
        <sz val="10"/>
        <color theme="1"/>
        <rFont val="Helvetica"/>
      </rPr>
      <t>All user account creation is subject to a provisioning and approval process.</t>
    </r>
  </si>
  <si>
    <r>
      <t>2.</t>
    </r>
    <r>
      <rPr>
        <b/>
        <sz val="7"/>
        <color theme="1"/>
        <rFont val="Helvetica"/>
      </rPr>
      <t xml:space="preserve">       </t>
    </r>
    <r>
      <rPr>
        <b/>
        <sz val="10"/>
        <color theme="1"/>
        <rFont val="Helvetica"/>
      </rPr>
      <t>All default passwords are removed and  changed to an alternative, strong password.</t>
    </r>
  </si>
  <si>
    <r>
      <t>3.</t>
    </r>
    <r>
      <rPr>
        <b/>
        <sz val="7"/>
        <color theme="1"/>
        <rFont val="Helvetica"/>
      </rPr>
      <t xml:space="preserve">       </t>
    </r>
    <r>
      <rPr>
        <b/>
        <sz val="10"/>
        <color theme="1"/>
        <rFont val="Helvetica"/>
      </rPr>
      <t>There is a robust password policy which avoids users having weak passwords, such as those trivially guessable.</t>
    </r>
  </si>
  <si>
    <r>
      <t>4.</t>
    </r>
    <r>
      <rPr>
        <b/>
        <sz val="7"/>
        <color theme="1"/>
        <rFont val="Helvetica"/>
      </rPr>
      <t xml:space="preserve">       </t>
    </r>
    <r>
      <rPr>
        <b/>
        <sz val="10"/>
        <color theme="1"/>
        <rFont val="Helvetica"/>
      </rPr>
      <t>Password or account sharing between users is not permitted.</t>
    </r>
  </si>
  <si>
    <r>
      <t>5.</t>
    </r>
    <r>
      <rPr>
        <b/>
        <sz val="7"/>
        <color theme="1"/>
        <rFont val="Helvetica"/>
      </rPr>
      <t xml:space="preserve">       </t>
    </r>
    <r>
      <rPr>
        <b/>
        <sz val="10"/>
        <color theme="1"/>
        <rFont val="Helvetica"/>
      </rPr>
      <t>User accounts and special access privileges are removed or disabled when no longer required (e.g. when an individual changes role or leaves the organisation) or after a pre-defined period of inactivity (e.g. 3 months).</t>
    </r>
  </si>
  <si>
    <r>
      <t>6.</t>
    </r>
    <r>
      <rPr>
        <b/>
        <sz val="7"/>
        <color theme="1"/>
        <rFont val="Helvetica"/>
      </rPr>
      <t xml:space="preserve">       </t>
    </r>
    <r>
      <rPr>
        <b/>
        <sz val="10"/>
        <color theme="1"/>
        <rFont val="Helvetica"/>
      </rPr>
      <t>Unnecessary user accounts (e.g. Guest accounts and unnecessary administrative accounts) should be removed or disabled.</t>
    </r>
  </si>
  <si>
    <r>
      <t>7.</t>
    </r>
    <r>
      <rPr>
        <b/>
        <sz val="7"/>
        <color theme="1"/>
        <rFont val="Helvetica"/>
      </rPr>
      <t xml:space="preserve">       </t>
    </r>
    <r>
      <rPr>
        <b/>
        <sz val="10"/>
        <color theme="1"/>
        <rFont val="Helvetica"/>
      </rPr>
      <t xml:space="preserve">There should be no generic or common accounts accessed by multiple individuals. </t>
    </r>
  </si>
  <si>
    <t>7.2 Identity Authentication:</t>
  </si>
  <si>
    <t>Procedures are in place to verify, authenticate and authorise access to the organisational networks and information systems.</t>
  </si>
  <si>
    <r>
      <t>1.</t>
    </r>
    <r>
      <rPr>
        <b/>
        <sz val="7"/>
        <color theme="1"/>
        <rFont val="Helvetica"/>
      </rPr>
      <t xml:space="preserve">       </t>
    </r>
    <r>
      <rPr>
        <b/>
        <sz val="10"/>
        <color theme="1"/>
        <rFont val="Helvetica"/>
      </rPr>
      <t>Each user authenticates using a unique username and strong password before being granted access to applications, computers and network devices.</t>
    </r>
  </si>
  <si>
    <r>
      <t>2.</t>
    </r>
    <r>
      <rPr>
        <b/>
        <sz val="7"/>
        <color theme="1"/>
        <rFont val="Helvetica"/>
      </rPr>
      <t xml:space="preserve">       </t>
    </r>
    <r>
      <rPr>
        <b/>
        <sz val="10"/>
        <color theme="1"/>
        <rFont val="Helvetica"/>
      </rPr>
      <t>Users that can access personal data are appropriately authenticated.</t>
    </r>
  </si>
  <si>
    <r>
      <t>3.</t>
    </r>
    <r>
      <rPr>
        <b/>
        <sz val="7"/>
        <color theme="1"/>
        <rFont val="Helvetica"/>
      </rPr>
      <t xml:space="preserve">       </t>
    </r>
    <r>
      <rPr>
        <b/>
        <sz val="10"/>
        <color theme="1"/>
        <rFont val="Helvetica"/>
      </rPr>
      <t xml:space="preserve">Users who have privileged access are strongly authenticated by multi-factor or device authentication measures. </t>
    </r>
  </si>
  <si>
    <r>
      <t>4.</t>
    </r>
    <r>
      <rPr>
        <b/>
        <sz val="7"/>
        <color theme="1"/>
        <rFont val="Helvetica"/>
      </rPr>
      <t xml:space="preserve">       </t>
    </r>
    <r>
      <rPr>
        <b/>
        <sz val="10"/>
        <color theme="1"/>
        <rFont val="Helvetica"/>
      </rPr>
      <t>Multi-factor authentication shall be used for access to enterprise level social media accounts.</t>
    </r>
  </si>
  <si>
    <r>
      <t>1.</t>
    </r>
    <r>
      <rPr>
        <b/>
        <sz val="7"/>
        <color theme="1"/>
        <rFont val="Helvetica"/>
      </rPr>
      <t xml:space="preserve">       </t>
    </r>
    <r>
      <rPr>
        <b/>
        <sz val="10"/>
        <color theme="1"/>
        <rFont val="Helvetica"/>
      </rPr>
      <t>Additional authentication mechanisms, such as multi-factor or hardware-backed certificates are employed for all systems that operate or support key services.</t>
    </r>
  </si>
  <si>
    <r>
      <t>2.</t>
    </r>
    <r>
      <rPr>
        <b/>
        <sz val="7"/>
        <color theme="1"/>
        <rFont val="Helvetica"/>
      </rPr>
      <t xml:space="preserve">       </t>
    </r>
    <r>
      <rPr>
        <b/>
        <sz val="10"/>
        <color theme="1"/>
        <rFont val="Helvetica"/>
      </rPr>
      <t>There is an auditable, robust procedure in place to verify each user and issue minimum required access rights. </t>
    </r>
  </si>
  <si>
    <r>
      <t>3.</t>
    </r>
    <r>
      <rPr>
        <b/>
        <sz val="7"/>
        <color theme="1"/>
        <rFont val="Helvetica"/>
      </rPr>
      <t xml:space="preserve">       </t>
    </r>
    <r>
      <rPr>
        <b/>
        <sz val="10"/>
        <color theme="1"/>
        <rFont val="Helvetica"/>
      </rPr>
      <t>Attempts by unauthorised users to connect to systems are alerted, promptly assessed and investigated.</t>
    </r>
  </si>
  <si>
    <t>7.3 Privilege Management:</t>
  </si>
  <si>
    <t xml:space="preserve">The allocation and use of privileged access rights to networks and information systems is restricted and controlled. </t>
  </si>
  <si>
    <r>
      <t>1.</t>
    </r>
    <r>
      <rPr>
        <b/>
        <sz val="7"/>
        <color theme="1"/>
        <rFont val="Helvetica"/>
      </rPr>
      <t xml:space="preserve">       </t>
    </r>
    <r>
      <rPr>
        <b/>
        <sz val="10"/>
        <color theme="1"/>
        <rFont val="Helvetica"/>
      </rPr>
      <t>Special access privileges are restricted to a limited number of authorised individuals.</t>
    </r>
  </si>
  <si>
    <r>
      <t>2.</t>
    </r>
    <r>
      <rPr>
        <b/>
        <sz val="7"/>
        <color theme="1"/>
        <rFont val="Helvetica"/>
      </rPr>
      <t xml:space="preserve">       </t>
    </r>
    <r>
      <rPr>
        <b/>
        <sz val="10"/>
        <color theme="1"/>
        <rFont val="Helvetica"/>
      </rPr>
      <t>Details about special access privileges (e.g. the individual and purpose) are documented, kept in a secure location and reviewed on a regular basis (e.g. quarterly).</t>
    </r>
  </si>
  <si>
    <r>
      <t>3.</t>
    </r>
    <r>
      <rPr>
        <b/>
        <sz val="7"/>
        <color theme="1"/>
        <rFont val="Helvetica"/>
      </rPr>
      <t xml:space="preserve">       </t>
    </r>
    <r>
      <rPr>
        <b/>
        <sz val="10"/>
        <color theme="1"/>
        <rFont val="Helvetica"/>
      </rPr>
      <t>Special access privileges are controlled, periodically reviewed and removed or disabled when no longer required.</t>
    </r>
  </si>
  <si>
    <r>
      <t>4.</t>
    </r>
    <r>
      <rPr>
        <b/>
        <sz val="7"/>
        <color theme="1"/>
        <rFont val="Helvetica"/>
      </rPr>
      <t xml:space="preserve">       </t>
    </r>
    <r>
      <rPr>
        <b/>
        <sz val="10"/>
        <color theme="1"/>
        <rFont val="Helvetica"/>
      </rPr>
      <t>Users who have privileged access accounts are strongly authenticated by two-factor or hardware authentication measures.</t>
    </r>
  </si>
  <si>
    <r>
      <t>5.</t>
    </r>
    <r>
      <rPr>
        <b/>
        <sz val="7"/>
        <color theme="1"/>
        <rFont val="Helvetica"/>
      </rPr>
      <t xml:space="preserve">       </t>
    </r>
    <r>
      <rPr>
        <b/>
        <sz val="10"/>
        <color theme="1"/>
        <rFont val="Helvetica"/>
      </rPr>
      <t>Access to sensitive information and services is only provided to authorised, known and individually referenced users or systems.</t>
    </r>
  </si>
  <si>
    <r>
      <t>6.</t>
    </r>
    <r>
      <rPr>
        <b/>
        <sz val="7"/>
        <color theme="1"/>
        <rFont val="Helvetica"/>
      </rPr>
      <t xml:space="preserve">       </t>
    </r>
    <r>
      <rPr>
        <b/>
        <sz val="10"/>
        <color theme="1"/>
        <rFont val="Helvetica"/>
      </rPr>
      <t>Access to logging data is limited to those with business need and no others. Legitimate reasons for accessing logging data are given in use policies and users are trained on this.</t>
    </r>
  </si>
  <si>
    <r>
      <t>1.</t>
    </r>
    <r>
      <rPr>
        <b/>
        <sz val="7"/>
        <color theme="1"/>
        <rFont val="Helvetica"/>
      </rPr>
      <t xml:space="preserve">       </t>
    </r>
    <r>
      <rPr>
        <b/>
        <sz val="10"/>
        <color theme="1"/>
        <rFont val="Helvetica"/>
      </rPr>
      <t>Systems and devices supporting the delivery services are only administered or maintained by authorised privileged users.</t>
    </r>
  </si>
  <si>
    <r>
      <t>2.</t>
    </r>
    <r>
      <rPr>
        <b/>
        <sz val="7"/>
        <color theme="1"/>
        <rFont val="Helvetica"/>
      </rPr>
      <t xml:space="preserve">       </t>
    </r>
    <r>
      <rPr>
        <b/>
        <sz val="10"/>
        <color theme="1"/>
        <rFont val="Helvetica"/>
      </rPr>
      <t>Privileged access (e.g. to systems controlling the essential service or system administration) is carried out with separate accounts that are closely monitored.</t>
    </r>
  </si>
  <si>
    <r>
      <t>3.</t>
    </r>
    <r>
      <rPr>
        <b/>
        <sz val="7"/>
        <color theme="1"/>
        <rFont val="Helvetica"/>
      </rPr>
      <t xml:space="preserve">       </t>
    </r>
    <r>
      <rPr>
        <b/>
        <sz val="10"/>
        <color theme="1"/>
        <rFont val="Helvetica"/>
      </rPr>
      <t>All privileged access to networks and information systems is routinely validated and subject to real-time security monitoring, with all privileged user sessions recorded and stored for offline analysis and investigation.</t>
    </r>
  </si>
  <si>
    <r>
      <t>4.</t>
    </r>
    <r>
      <rPr>
        <b/>
        <sz val="7"/>
        <color theme="1"/>
        <rFont val="Helvetica"/>
      </rPr>
      <t xml:space="preserve">       </t>
    </r>
    <r>
      <rPr>
        <b/>
        <sz val="10"/>
        <color theme="1"/>
        <rFont val="Helvetica"/>
      </rPr>
      <t>Temporary, time-bound rights for privileged access and external third-party support access are employed where appropriate.</t>
    </r>
  </si>
  <si>
    <r>
      <t>5.</t>
    </r>
    <r>
      <rPr>
        <b/>
        <sz val="7"/>
        <color theme="1"/>
        <rFont val="Helvetica"/>
      </rPr>
      <t xml:space="preserve">       </t>
    </r>
    <r>
      <rPr>
        <b/>
        <sz val="10"/>
        <color theme="1"/>
        <rFont val="Helvetica"/>
      </rPr>
      <t>The use of utility programs that might be capable of overriding systems and applications shall be restricted.</t>
    </r>
  </si>
  <si>
    <r>
      <t>6.</t>
    </r>
    <r>
      <rPr>
        <b/>
        <sz val="7"/>
        <color theme="1"/>
        <rFont val="Helvetica"/>
      </rPr>
      <t xml:space="preserve">       </t>
    </r>
    <r>
      <rPr>
        <b/>
        <sz val="10"/>
        <color theme="1"/>
        <rFont val="Helvetica"/>
      </rPr>
      <t>Access to program source code shall be restricted.</t>
    </r>
  </si>
  <si>
    <t>7.4 Administrator Account Management:</t>
  </si>
  <si>
    <t xml:space="preserve">System administrator accounts are controlled and monitored with the activity logs protected and regularly reviewed. </t>
  </si>
  <si>
    <r>
      <t>1.</t>
    </r>
    <r>
      <rPr>
        <b/>
        <sz val="7"/>
        <color theme="1"/>
        <rFont val="Helvetica"/>
      </rPr>
      <t xml:space="preserve">         </t>
    </r>
    <r>
      <rPr>
        <b/>
        <sz val="10"/>
        <color theme="1"/>
        <rFont val="Helvetica"/>
      </rPr>
      <t>Administrative accounts should only be used to perform legitimate administrative activities, and should not be granted access to email or the internet.</t>
    </r>
  </si>
  <si>
    <r>
      <t>2.</t>
    </r>
    <r>
      <rPr>
        <b/>
        <sz val="7"/>
        <color theme="1"/>
        <rFont val="Helvetica"/>
      </rPr>
      <t xml:space="preserve">         </t>
    </r>
    <r>
      <rPr>
        <b/>
        <sz val="10"/>
        <color theme="1"/>
        <rFont val="Helvetica"/>
      </rPr>
      <t xml:space="preserve">Administrative accounts should have complex passwords different from standard user accounts. </t>
    </r>
  </si>
  <si>
    <r>
      <t>3.</t>
    </r>
    <r>
      <rPr>
        <b/>
        <sz val="7"/>
        <color theme="1"/>
        <rFont val="Helvetica"/>
      </rPr>
      <t xml:space="preserve">         </t>
    </r>
    <r>
      <rPr>
        <b/>
        <sz val="10"/>
        <color theme="1"/>
        <rFont val="Helvetica"/>
      </rPr>
      <t xml:space="preserve">Highly privileged administrative accounts should not be used for high risk or day to day user activities, for example web browsing and email. </t>
    </r>
  </si>
  <si>
    <r>
      <t>4.</t>
    </r>
    <r>
      <rPr>
        <b/>
        <sz val="7"/>
        <color theme="1"/>
        <rFont val="Helvetica"/>
      </rPr>
      <t xml:space="preserve">         </t>
    </r>
    <r>
      <rPr>
        <b/>
        <sz val="10"/>
        <color theme="1"/>
        <rFont val="Helvetica"/>
      </rPr>
      <t>Administrators do not conduct ‘normal’ day-to-day business from their high privilege account and use normal accounts for standard business use.</t>
    </r>
  </si>
  <si>
    <r>
      <t>1.</t>
    </r>
    <r>
      <rPr>
        <b/>
        <sz val="7"/>
        <color theme="1"/>
        <rFont val="Helvetica"/>
      </rPr>
      <t xml:space="preserve">       </t>
    </r>
    <r>
      <rPr>
        <b/>
        <sz val="10"/>
        <color theme="1"/>
        <rFont val="Helvetica"/>
      </rPr>
      <t>The list of system administrators is regularly reviewed, e.g. every 3-6 months.</t>
    </r>
  </si>
  <si>
    <t>8. MEDIA MANAGEMENT</t>
  </si>
  <si>
    <t>Fixed and portable storage media and devices are managed and data / information is appropriately protected.</t>
  </si>
  <si>
    <t>8.1 Storage Media:</t>
  </si>
  <si>
    <t xml:space="preserve">Policies and procedures are in place to protect stored data and prevent unauthorised disclosure, modification, removal or destruction of information stored on media. </t>
  </si>
  <si>
    <r>
      <t>1.</t>
    </r>
    <r>
      <rPr>
        <b/>
        <sz val="7"/>
        <color theme="1"/>
        <rFont val="Helvetica"/>
      </rPr>
      <t xml:space="preserve">       </t>
    </r>
    <r>
      <rPr>
        <b/>
        <sz val="10"/>
        <color theme="1"/>
        <rFont val="Helvetica"/>
      </rPr>
      <t xml:space="preserve">The organisation can identify and account for all removable media. </t>
    </r>
  </si>
  <si>
    <r>
      <t>2.</t>
    </r>
    <r>
      <rPr>
        <b/>
        <sz val="7"/>
        <color theme="1"/>
        <rFont val="Helvetica"/>
      </rPr>
      <t xml:space="preserve">       </t>
    </r>
    <r>
      <rPr>
        <b/>
        <sz val="10"/>
        <color theme="1"/>
        <rFont val="Helvetica"/>
      </rPr>
      <t>Tracking and recording of all assets that store personal identifiable information, including end user devices and removable media is in place.</t>
    </r>
  </si>
  <si>
    <r>
      <t>3.</t>
    </r>
    <r>
      <rPr>
        <b/>
        <sz val="7"/>
        <color theme="1"/>
        <rFont val="Helvetica"/>
      </rPr>
      <t xml:space="preserve">       </t>
    </r>
    <r>
      <rPr>
        <b/>
        <sz val="10"/>
        <color theme="1"/>
        <rFont val="Helvetica"/>
      </rPr>
      <t>Where removable media is to be reused then appropriate steps should be taken to ensure that previously stored information will not be accessible</t>
    </r>
  </si>
  <si>
    <r>
      <t>4.</t>
    </r>
    <r>
      <rPr>
        <b/>
        <sz val="7"/>
        <color theme="1"/>
        <rFont val="Helvetica"/>
      </rPr>
      <t xml:space="preserve">       </t>
    </r>
    <r>
      <rPr>
        <b/>
        <sz val="10"/>
        <color theme="1"/>
        <rFont val="Helvetica"/>
      </rPr>
      <t>All data important to the delivery of the essential service is sanitised from all removable media before disposal.</t>
    </r>
  </si>
  <si>
    <t>8.2 Mobile Media / Devices:</t>
  </si>
  <si>
    <t xml:space="preserve">The organisation can identify and account for all mobile end-user devices and removable media and monitors the data protection measures that are in place on mobile devices. </t>
  </si>
  <si>
    <r>
      <t>1.</t>
    </r>
    <r>
      <rPr>
        <b/>
        <sz val="7"/>
        <color theme="1"/>
        <rFont val="Helvetica"/>
      </rPr>
      <t xml:space="preserve">       </t>
    </r>
    <r>
      <rPr>
        <b/>
        <sz val="10"/>
        <color theme="1"/>
        <rFont val="Helvetica"/>
      </rPr>
      <t xml:space="preserve">Where the use of removable media is required to support the business need, it is limited to the minimum media types and users needed. </t>
    </r>
  </si>
  <si>
    <r>
      <t>2.</t>
    </r>
    <r>
      <rPr>
        <b/>
        <sz val="7"/>
        <color theme="1"/>
        <rFont val="Helvetica"/>
      </rPr>
      <t xml:space="preserve">       </t>
    </r>
    <r>
      <rPr>
        <b/>
        <sz val="10"/>
        <color theme="1"/>
        <rFont val="Helvetica"/>
      </rPr>
      <t xml:space="preserve">Removable media is automatically scanned for malware when it is introduced to any system. </t>
    </r>
  </si>
  <si>
    <r>
      <t>3.</t>
    </r>
    <r>
      <rPr>
        <b/>
        <sz val="7"/>
        <color theme="1"/>
        <rFont val="Helvetica"/>
      </rPr>
      <t xml:space="preserve">       </t>
    </r>
    <r>
      <rPr>
        <b/>
        <sz val="10"/>
        <color theme="1"/>
        <rFont val="Helvetica"/>
      </rPr>
      <t xml:space="preserve">Any media brought into the organisation is scanned for malicious content before any data transfer takes place. </t>
    </r>
  </si>
  <si>
    <r>
      <t>4.</t>
    </r>
    <r>
      <rPr>
        <b/>
        <sz val="7"/>
        <color theme="1"/>
        <rFont val="Helvetica"/>
      </rPr>
      <t xml:space="preserve">       </t>
    </r>
    <r>
      <rPr>
        <b/>
        <sz val="10"/>
        <color theme="1"/>
        <rFont val="Helvetica"/>
      </rPr>
      <t xml:space="preserve">All removable media is formally issued to individual users who are accountable for its use and safe keeping. </t>
    </r>
  </si>
  <si>
    <r>
      <t>5.</t>
    </r>
    <r>
      <rPr>
        <b/>
        <sz val="7"/>
        <color theme="1"/>
        <rFont val="Helvetica"/>
      </rPr>
      <t xml:space="preserve">       </t>
    </r>
    <r>
      <rPr>
        <b/>
        <sz val="10"/>
        <color theme="1"/>
        <rFont val="Helvetica"/>
      </rPr>
      <t>Users do not use unofficial media, such as USB sticks given away at conferences.</t>
    </r>
  </si>
  <si>
    <r>
      <t>6.</t>
    </r>
    <r>
      <rPr>
        <b/>
        <sz val="7"/>
        <color theme="1"/>
        <rFont val="Helvetica"/>
      </rPr>
      <t xml:space="preserve">       </t>
    </r>
    <r>
      <rPr>
        <b/>
        <sz val="10"/>
        <color theme="1"/>
        <rFont val="Helvetica"/>
      </rPr>
      <t xml:space="preserve">Sensitive information is encrypted on removable media. </t>
    </r>
  </si>
  <si>
    <r>
      <t>7.</t>
    </r>
    <r>
      <rPr>
        <b/>
        <sz val="7"/>
        <color theme="1"/>
        <rFont val="Helvetica"/>
      </rPr>
      <t xml:space="preserve">       </t>
    </r>
    <r>
      <rPr>
        <b/>
        <sz val="10"/>
        <color theme="1"/>
        <rFont val="Helvetica"/>
      </rPr>
      <t xml:space="preserve">Where removable media is to be reused or destroyed then it will be done securely with appropriate steps taken to ensure that previously stored information is not accessible. </t>
    </r>
  </si>
  <si>
    <r>
      <t>8.</t>
    </r>
    <r>
      <rPr>
        <b/>
        <sz val="7"/>
        <color theme="1"/>
        <rFont val="Helvetica"/>
      </rPr>
      <t xml:space="preserve">       </t>
    </r>
    <r>
      <rPr>
        <b/>
        <sz val="10"/>
        <color theme="1"/>
        <rFont val="Helvetica"/>
      </rPr>
      <t>All users are made aware of their personal responsibilities for following the removable media security policy.</t>
    </r>
  </si>
  <si>
    <r>
      <t>9.</t>
    </r>
    <r>
      <rPr>
        <b/>
        <sz val="7"/>
        <color theme="1"/>
        <rFont val="Helvetica"/>
      </rPr>
      <t xml:space="preserve">       </t>
    </r>
    <r>
      <rPr>
        <b/>
        <sz val="10"/>
        <color theme="1"/>
        <rFont val="Helvetica"/>
      </rPr>
      <t>A secure baseline build and configuration is applied to all mobile devices.</t>
    </r>
  </si>
  <si>
    <r>
      <t>10.</t>
    </r>
    <r>
      <rPr>
        <b/>
        <sz val="7"/>
        <color theme="1"/>
        <rFont val="Helvetica"/>
      </rPr>
      <t xml:space="preserve">    </t>
    </r>
    <r>
      <rPr>
        <b/>
        <sz val="10"/>
        <color theme="1"/>
        <rFont val="Helvetica"/>
      </rPr>
      <t>The organisation has the ability to remotely wipe and/or revoke access from all mobile devices.</t>
    </r>
  </si>
  <si>
    <r>
      <t>1.</t>
    </r>
    <r>
      <rPr>
        <b/>
        <sz val="7"/>
        <color theme="1"/>
        <rFont val="Helvetica"/>
      </rPr>
      <t xml:space="preserve">       </t>
    </r>
    <r>
      <rPr>
        <b/>
        <sz val="10"/>
        <color theme="1"/>
        <rFont val="Helvetica"/>
      </rPr>
      <t>Mobile devices are catalogued, tracked  and configured according to best practice for the platform, with appropriate technical and procedural policies in place.</t>
    </r>
  </si>
  <si>
    <r>
      <t>2.</t>
    </r>
    <r>
      <rPr>
        <b/>
        <sz val="7"/>
        <color theme="1"/>
        <rFont val="Helvetica"/>
      </rPr>
      <t xml:space="preserve">       </t>
    </r>
    <r>
      <rPr>
        <b/>
        <sz val="10"/>
        <color theme="1"/>
        <rFont val="Helvetica"/>
      </rPr>
      <t xml:space="preserve">The data held on mobile devices is minimised.  </t>
    </r>
  </si>
  <si>
    <r>
      <t>3.</t>
    </r>
    <r>
      <rPr>
        <b/>
        <sz val="7"/>
        <color theme="1"/>
        <rFont val="Helvetica"/>
      </rPr>
      <t xml:space="preserve">       </t>
    </r>
    <r>
      <rPr>
        <b/>
        <sz val="10"/>
        <color theme="1"/>
        <rFont val="Helvetica"/>
      </rPr>
      <t>Some data may be automatically deleted off mobile devices after a certain period.</t>
    </r>
  </si>
  <si>
    <r>
      <t>4.</t>
    </r>
    <r>
      <rPr>
        <b/>
        <sz val="7"/>
        <color theme="1"/>
        <rFont val="Helvetica"/>
      </rPr>
      <t xml:space="preserve">       </t>
    </r>
    <r>
      <rPr>
        <b/>
        <sz val="10"/>
        <color theme="1"/>
        <rFont val="Helvetica"/>
      </rPr>
      <t>Procedures are implemented for the management of removable media in accordance with the classification scheme adopted by the organisation.</t>
    </r>
  </si>
  <si>
    <t>8.3 Cryptography:</t>
  </si>
  <si>
    <t xml:space="preserve">There is proper and effective use of cryptography to protect the confidentiality, authenticity and/or integrity of information at rest, in transit and on mobile devices or removable media. </t>
  </si>
  <si>
    <r>
      <t>1.</t>
    </r>
    <r>
      <rPr>
        <b/>
        <sz val="7"/>
        <color theme="1"/>
        <rFont val="Helvetica"/>
      </rPr>
      <t xml:space="preserve">       </t>
    </r>
    <r>
      <rPr>
        <b/>
        <sz val="10"/>
        <color theme="1"/>
        <rFont val="Helvetica"/>
      </rPr>
      <t>Sensitive information should be encrypted at rest on devices, databases and media and when transmitted electronically, especially over an untrusted carrier.</t>
    </r>
  </si>
  <si>
    <r>
      <t>1.</t>
    </r>
    <r>
      <rPr>
        <b/>
        <sz val="7"/>
        <color theme="1"/>
        <rFont val="Helvetica"/>
      </rPr>
      <t xml:space="preserve">       </t>
    </r>
    <r>
      <rPr>
        <b/>
        <sz val="10"/>
        <color theme="1"/>
        <rFont val="Helvetica"/>
      </rPr>
      <t>There is a policy on the adoption of cryptography including the use and protection of cryptographic keys and their lifetime management.</t>
    </r>
  </si>
  <si>
    <r>
      <t>2.</t>
    </r>
    <r>
      <rPr>
        <b/>
        <sz val="7"/>
        <color theme="1"/>
        <rFont val="Helvetica"/>
      </rPr>
      <t xml:space="preserve">       </t>
    </r>
    <r>
      <rPr>
        <b/>
        <sz val="10"/>
        <color theme="1"/>
        <rFont val="Helvetica"/>
      </rPr>
      <t>Cryptographic authentication, integrity, and non-repudiation controls such as digital signatures and message authentication codes, and cryptographic key management is implemented as and where required as per the policy.</t>
    </r>
  </si>
  <si>
    <t>9. SYSTEM MANAGEMENT</t>
  </si>
  <si>
    <t>Information systems are protected from cyber-attack throughout their lifecycle.</t>
  </si>
  <si>
    <t>9.1 Secure Configuration:</t>
  </si>
  <si>
    <t xml:space="preserve">The network and information systems that support the delivery of essential services are securely configured. </t>
  </si>
  <si>
    <r>
      <t>1.</t>
    </r>
    <r>
      <rPr>
        <b/>
        <sz val="7"/>
        <color theme="1"/>
        <rFont val="Helvetica"/>
      </rPr>
      <t xml:space="preserve">       </t>
    </r>
    <r>
      <rPr>
        <b/>
        <sz val="10"/>
        <color theme="1"/>
        <rFont val="Helvetica"/>
      </rPr>
      <t>Unnecessary software (including application, system utilities and network services) should be removed or disabled.</t>
    </r>
  </si>
  <si>
    <r>
      <t>2.</t>
    </r>
    <r>
      <rPr>
        <b/>
        <sz val="7"/>
        <color theme="1"/>
        <rFont val="Helvetica"/>
      </rPr>
      <t xml:space="preserve">       </t>
    </r>
    <r>
      <rPr>
        <b/>
        <sz val="10"/>
        <color theme="1"/>
        <rFont val="Helvetica"/>
      </rPr>
      <t>The auto-run feature should be disabled (to prevent software programs running automatically when removable storage media is connected to a computer or when network folders are accessed).</t>
    </r>
  </si>
  <si>
    <r>
      <t>3.</t>
    </r>
    <r>
      <rPr>
        <b/>
        <sz val="7"/>
        <color theme="1"/>
        <rFont val="Helvetica"/>
      </rPr>
      <t xml:space="preserve">       </t>
    </r>
    <r>
      <rPr>
        <b/>
        <sz val="10"/>
        <color theme="1"/>
        <rFont val="Helvetica"/>
      </rPr>
      <t>A personal firewall (or equivalent) should be enabled on desktop PCs and laptops, and configured to disable (block) unapproved connections by default.</t>
    </r>
  </si>
  <si>
    <r>
      <t>4.</t>
    </r>
    <r>
      <rPr>
        <b/>
        <sz val="7"/>
        <color theme="1"/>
        <rFont val="Helvetica"/>
      </rPr>
      <t xml:space="preserve">       </t>
    </r>
    <r>
      <rPr>
        <b/>
        <sz val="10"/>
        <color theme="1"/>
        <rFont val="Helvetica"/>
      </rPr>
      <t>A secure baseline build is implemented for all systems, platforms and components, including hardware and software to reduce the level of inherent vulnerability.</t>
    </r>
  </si>
  <si>
    <r>
      <t>5.</t>
    </r>
    <r>
      <rPr>
        <b/>
        <sz val="7"/>
        <color theme="1"/>
        <rFont val="Helvetica"/>
      </rPr>
      <t xml:space="preserve">       </t>
    </r>
    <r>
      <rPr>
        <b/>
        <sz val="10"/>
        <color theme="1"/>
        <rFont val="Helvetica"/>
      </rPr>
      <t xml:space="preserve">Any functionality or application, services or ports not required to support a user or business need is removed or disabled. </t>
    </r>
  </si>
  <si>
    <r>
      <t>6.</t>
    </r>
    <r>
      <rPr>
        <b/>
        <sz val="7"/>
        <color theme="1"/>
        <rFont val="Helvetica"/>
      </rPr>
      <t xml:space="preserve">       </t>
    </r>
    <r>
      <rPr>
        <b/>
        <sz val="10"/>
        <color theme="1"/>
        <rFont val="Helvetica"/>
      </rPr>
      <t>The secure build profile is managed by a configuration control process and any deviation from the standard build is documented and approved.</t>
    </r>
  </si>
  <si>
    <r>
      <t>7.</t>
    </r>
    <r>
      <rPr>
        <b/>
        <sz val="7"/>
        <color theme="1"/>
        <rFont val="Helvetica"/>
      </rPr>
      <t xml:space="preserve">       </t>
    </r>
    <r>
      <rPr>
        <b/>
        <sz val="10"/>
        <color theme="1"/>
        <rFont val="Helvetica"/>
      </rPr>
      <t>Automatic session locking is configured on enterprise assets after a defined period of inactivity</t>
    </r>
  </si>
  <si>
    <r>
      <t>8.</t>
    </r>
    <r>
      <rPr>
        <b/>
        <sz val="7"/>
        <color theme="1"/>
        <rFont val="Helvetica"/>
      </rPr>
      <t xml:space="preserve">       </t>
    </r>
    <r>
      <rPr>
        <b/>
        <sz val="10"/>
        <color theme="1"/>
        <rFont val="Helvetica"/>
      </rPr>
      <t>Default vendor system security credentials, unsecure configurations and unnecessary services are update or disabled to reduce potential risk and vulnerabilities</t>
    </r>
  </si>
  <si>
    <r>
      <t>1.</t>
    </r>
    <r>
      <rPr>
        <b/>
        <sz val="7"/>
        <color theme="1"/>
        <rFont val="Helvetica"/>
      </rPr>
      <t xml:space="preserve">       </t>
    </r>
    <r>
      <rPr>
        <b/>
        <sz val="10"/>
        <color theme="1"/>
        <rFont val="Helvetica"/>
      </rPr>
      <t>Network and system configurations changes are managed, secure and documented.</t>
    </r>
  </si>
  <si>
    <r>
      <t>2.</t>
    </r>
    <r>
      <rPr>
        <b/>
        <sz val="7"/>
        <color theme="1"/>
        <rFont val="Helvetica"/>
      </rPr>
      <t xml:space="preserve">       </t>
    </r>
    <r>
      <rPr>
        <b/>
        <sz val="10"/>
        <color theme="1"/>
        <rFont val="Helvetica"/>
      </rPr>
      <t>Network and information systems are regularly reviewed and validated to ensure that they have the expected, secured settings and configuration.</t>
    </r>
  </si>
  <si>
    <r>
      <t>3.</t>
    </r>
    <r>
      <rPr>
        <b/>
        <sz val="7"/>
        <color theme="1"/>
        <rFont val="Helvetica"/>
      </rPr>
      <t xml:space="preserve">       </t>
    </r>
    <r>
      <rPr>
        <b/>
        <sz val="10"/>
        <color theme="1"/>
        <rFont val="Helvetica"/>
      </rPr>
      <t>There are regular reviews and updates to technical knowledge about networks and information systems, such as documentation and network diagrams, and these are securely stored.</t>
    </r>
  </si>
  <si>
    <r>
      <t>4.</t>
    </r>
    <r>
      <rPr>
        <b/>
        <sz val="7"/>
        <color theme="1"/>
        <rFont val="Helvetica"/>
      </rPr>
      <t xml:space="preserve">       </t>
    </r>
    <r>
      <rPr>
        <b/>
        <sz val="10"/>
        <color theme="1"/>
        <rFont val="Helvetica"/>
      </rPr>
      <t>Only permitted software can be installed and standard users cannot change settings that would impact security or business operation.</t>
    </r>
  </si>
  <si>
    <t>9.2 Secure Design / Development:</t>
  </si>
  <si>
    <t>Information security is designed and implemented within the development lifecycle of information systems and networks.</t>
  </si>
  <si>
    <r>
      <t>1.</t>
    </r>
    <r>
      <rPr>
        <b/>
        <sz val="7"/>
        <color theme="1"/>
        <rFont val="Helvetica"/>
      </rPr>
      <t xml:space="preserve">       </t>
    </r>
    <r>
      <rPr>
        <b/>
        <sz val="10"/>
        <color theme="1"/>
        <rFont val="Helvetica"/>
      </rPr>
      <t>The exception handling processes is configured to ensure that error messages returned to internal or external systems or users do not include sensitive information that may be useful to attackers.</t>
    </r>
  </si>
  <si>
    <r>
      <t>1.</t>
    </r>
    <r>
      <rPr>
        <b/>
        <sz val="7"/>
        <color theme="1"/>
        <rFont val="Helvetica"/>
      </rPr>
      <t xml:space="preserve">       </t>
    </r>
    <r>
      <rPr>
        <b/>
        <sz val="10"/>
        <color theme="1"/>
        <rFont val="Helvetica"/>
      </rPr>
      <t>A secure development policy with guidance is in place that defines rules for the development of software and systems and is applied.</t>
    </r>
  </si>
  <si>
    <r>
      <t>2.</t>
    </r>
    <r>
      <rPr>
        <b/>
        <sz val="7"/>
        <color theme="1"/>
        <rFont val="Helvetica"/>
      </rPr>
      <t xml:space="preserve">       </t>
    </r>
    <r>
      <rPr>
        <b/>
        <sz val="10"/>
        <color theme="1"/>
        <rFont val="Helvetica"/>
      </rPr>
      <t>Appropriate procedures shall be implemented to ensure compliance with legislative, regulatory and contractual requirements related to intellectual property rights and use of proprietary software products.</t>
    </r>
  </si>
  <si>
    <r>
      <t>3.</t>
    </r>
    <r>
      <rPr>
        <b/>
        <sz val="7"/>
        <color theme="1"/>
        <rFont val="Helvetica"/>
      </rPr>
      <t xml:space="preserve">       </t>
    </r>
    <r>
      <rPr>
        <b/>
        <sz val="10"/>
        <color theme="1"/>
        <rFont val="Helvetica"/>
      </rPr>
      <t>The organisation shall supervise and monitor the activity of outsourced system development.</t>
    </r>
  </si>
  <si>
    <r>
      <t>4.</t>
    </r>
    <r>
      <rPr>
        <b/>
        <sz val="7"/>
        <color theme="1"/>
        <rFont val="Helvetica"/>
      </rPr>
      <t xml:space="preserve">       </t>
    </r>
    <r>
      <rPr>
        <b/>
        <sz val="10"/>
        <color theme="1"/>
        <rFont val="Helvetica"/>
      </rPr>
      <t>Change control procedures are in place to manage the development lifecycle.</t>
    </r>
  </si>
  <si>
    <r>
      <t>5.</t>
    </r>
    <r>
      <rPr>
        <b/>
        <sz val="7"/>
        <color theme="1"/>
        <rFont val="Helvetica"/>
      </rPr>
      <t xml:space="preserve">       </t>
    </r>
    <r>
      <rPr>
        <b/>
        <sz val="10"/>
        <color theme="1"/>
        <rFont val="Helvetica"/>
      </rPr>
      <t>Appropriate expertise is employed to design and review network and information systems.</t>
    </r>
  </si>
  <si>
    <r>
      <t>6.</t>
    </r>
    <r>
      <rPr>
        <b/>
        <sz val="7"/>
        <color theme="1"/>
        <rFont val="Helvetica"/>
      </rPr>
      <t xml:space="preserve">       </t>
    </r>
    <r>
      <rPr>
        <b/>
        <sz val="10"/>
        <color theme="1"/>
        <rFont val="Helvetica"/>
      </rPr>
      <t>The networks and information systems are designed to have simple data flows between components to support effective security monitoring.</t>
    </r>
  </si>
  <si>
    <r>
      <t>7.</t>
    </r>
    <r>
      <rPr>
        <b/>
        <sz val="7"/>
        <color theme="1"/>
        <rFont val="Helvetica"/>
      </rPr>
      <t xml:space="preserve">       </t>
    </r>
    <r>
      <rPr>
        <b/>
        <sz val="10"/>
        <color theme="1"/>
        <rFont val="Helvetica"/>
      </rPr>
      <t>The networks and information systems are designed to be easy to recover.</t>
    </r>
  </si>
  <si>
    <t>9.3 Change Control Procedures:</t>
  </si>
  <si>
    <t xml:space="preserve">Changes to systems and software configurations are controlled by formal change control procedures. </t>
  </si>
  <si>
    <r>
      <t>1.</t>
    </r>
    <r>
      <rPr>
        <b/>
        <sz val="7"/>
        <color theme="1"/>
        <rFont val="Helvetica"/>
      </rPr>
      <t xml:space="preserve">       </t>
    </r>
    <r>
      <rPr>
        <b/>
        <sz val="10"/>
        <color theme="1"/>
        <rFont val="Helvetica"/>
      </rPr>
      <t>Policies that set out configuration control and change management processes for all systems are in place.</t>
    </r>
  </si>
  <si>
    <r>
      <t>2.</t>
    </r>
    <r>
      <rPr>
        <b/>
        <sz val="7"/>
        <color theme="1"/>
        <rFont val="Helvetica"/>
      </rPr>
      <t xml:space="preserve">       </t>
    </r>
    <r>
      <rPr>
        <b/>
        <sz val="10"/>
        <color theme="1"/>
        <rFont val="Helvetica"/>
      </rPr>
      <t>Define and implement a process to proactively roll back changes to a previous known good state in case of errors or security concerns.</t>
    </r>
  </si>
  <si>
    <r>
      <t>3.</t>
    </r>
    <r>
      <rPr>
        <b/>
        <sz val="7"/>
        <color theme="1"/>
        <rFont val="Helvetica"/>
      </rPr>
      <t xml:space="preserve">       </t>
    </r>
    <r>
      <rPr>
        <b/>
        <sz val="10"/>
        <color theme="1"/>
        <rFont val="Helvetica"/>
      </rPr>
      <t>The ability of users to change configuration is restricted. Users with ‘normal’ privileges are  prevented from installing or disabling any software or services running on the system.</t>
    </r>
  </si>
  <si>
    <r>
      <t>1.</t>
    </r>
    <r>
      <rPr>
        <b/>
        <sz val="7"/>
        <color theme="1"/>
        <rFont val="Helvetica"/>
      </rPr>
      <t xml:space="preserve">       </t>
    </r>
    <r>
      <rPr>
        <b/>
        <sz val="10"/>
        <color theme="1"/>
        <rFont val="Helvetica"/>
      </rPr>
      <t>Modifications to software are restricted and all changes are subject to change control procedures.</t>
    </r>
  </si>
  <si>
    <r>
      <t>2.</t>
    </r>
    <r>
      <rPr>
        <b/>
        <sz val="7"/>
        <color theme="1"/>
        <rFont val="Helvetica"/>
      </rPr>
      <t xml:space="preserve">       </t>
    </r>
    <r>
      <rPr>
        <b/>
        <sz val="10"/>
        <color theme="1"/>
        <rFont val="Helvetica"/>
      </rPr>
      <t>Only permitted software can be installed and standard users cannot change settings that would impact security or business operation.</t>
    </r>
  </si>
  <si>
    <r>
      <t>3.</t>
    </r>
    <r>
      <rPr>
        <b/>
        <sz val="7"/>
        <color theme="1"/>
        <rFont val="Helvetica"/>
      </rPr>
      <t xml:space="preserve">       </t>
    </r>
    <r>
      <rPr>
        <b/>
        <sz val="10"/>
        <color theme="1"/>
        <rFont val="Helvetica"/>
      </rPr>
      <t>Change management is in place to control changes to business processes, information processing facilities and systems with alerts of changes deviating from the established baseline.</t>
    </r>
  </si>
  <si>
    <t>9.4 System Testing:</t>
  </si>
  <si>
    <t>Testing of security functionality shall be carried out during development of new systems, upgrades and new versions or configurations.</t>
  </si>
  <si>
    <r>
      <t>1.</t>
    </r>
    <r>
      <rPr>
        <b/>
        <sz val="7"/>
        <color theme="1"/>
        <rFont val="Helvetica"/>
      </rPr>
      <t xml:space="preserve">       </t>
    </r>
    <r>
      <rPr>
        <b/>
        <sz val="10"/>
        <color theme="1"/>
        <rFont val="Helvetica"/>
      </rPr>
      <t>Regular automated testing is undertaken to evaluate the effectiveness of security measures, including virus and malware scanning, vulnerability scanning and penetration testing.</t>
    </r>
  </si>
  <si>
    <r>
      <t>2.</t>
    </r>
    <r>
      <rPr>
        <b/>
        <sz val="7"/>
        <color theme="1"/>
        <rFont val="Helvetica"/>
      </rPr>
      <t xml:space="preserve">       </t>
    </r>
    <r>
      <rPr>
        <b/>
        <sz val="10"/>
        <color theme="1"/>
        <rFont val="Helvetica"/>
      </rPr>
      <t>The results of any testing and remediating action plans are recorded.</t>
    </r>
  </si>
  <si>
    <r>
      <t>3.</t>
    </r>
    <r>
      <rPr>
        <b/>
        <sz val="7"/>
        <color theme="1"/>
        <rFont val="Helvetica"/>
      </rPr>
      <t xml:space="preserve">       </t>
    </r>
    <r>
      <rPr>
        <b/>
        <sz val="10"/>
        <color theme="1"/>
        <rFont val="Helvetica"/>
      </rPr>
      <t>Regular penetration testing for the presence of known vulnerabilities or common configuration errors is undertaken with third-parties to ensure that security controls have been well implemented and are effective</t>
    </r>
  </si>
  <si>
    <r>
      <t>1.</t>
    </r>
    <r>
      <rPr>
        <b/>
        <sz val="7"/>
        <color theme="1"/>
        <rFont val="Helvetica"/>
      </rPr>
      <t xml:space="preserve">       </t>
    </r>
    <r>
      <rPr>
        <b/>
        <sz val="10"/>
        <color theme="1"/>
        <rFont val="Helvetica"/>
      </rPr>
      <t>Regular testing by third-parties is undertaken to identify vulnerabilities in the networks and information systems.</t>
    </r>
  </si>
  <si>
    <r>
      <t>2.</t>
    </r>
    <r>
      <rPr>
        <b/>
        <sz val="7"/>
        <color theme="1"/>
        <rFont val="Helvetica"/>
      </rPr>
      <t xml:space="preserve">       </t>
    </r>
    <r>
      <rPr>
        <b/>
        <sz val="10"/>
        <color theme="1"/>
        <rFont val="Helvetica"/>
      </rPr>
      <t xml:space="preserve">Penetration testing is undertaken following changes to operating systems, business applications and software development and deployment; this is recorded in a penetration test protocol. </t>
    </r>
  </si>
  <si>
    <r>
      <t>3.</t>
    </r>
    <r>
      <rPr>
        <b/>
        <sz val="7"/>
        <color theme="1"/>
        <rFont val="Helvetica"/>
      </rPr>
      <t xml:space="preserve">       </t>
    </r>
    <r>
      <rPr>
        <b/>
        <sz val="10"/>
        <color theme="1"/>
        <rFont val="Helvetica"/>
      </rPr>
      <t>Test data shall be securely marked, protected and controlled.</t>
    </r>
  </si>
  <si>
    <r>
      <t>4.</t>
    </r>
    <r>
      <rPr>
        <b/>
        <sz val="7"/>
        <color theme="1"/>
        <rFont val="Helvetica"/>
      </rPr>
      <t xml:space="preserve">       </t>
    </r>
    <r>
      <rPr>
        <b/>
        <sz val="10"/>
        <color theme="1"/>
        <rFont val="Helvetica"/>
      </rPr>
      <t>Acceptance testing programs and related criteria shall be established for new information systems, upgrades and new versions.</t>
    </r>
  </si>
  <si>
    <t>10. OPERATIONAL SECURITY</t>
  </si>
  <si>
    <t>Appropriate technical and organisational measures are in place to protect systems and digital services from cyber attack</t>
  </si>
  <si>
    <t>10.1 Malware Policies &amp; Protection:</t>
  </si>
  <si>
    <t>Detection, prevention and recovery controls to protect against malware shall be implemented.</t>
  </si>
  <si>
    <t>1.   Malware protection software is: 
  a.   installed and actively running on all computers that are connected to or capable of connecting to the internet and generates audit logs
  b.   kept up-to-date (e.g. at least daily, either by configuring it to update automatically or through the use of centrally managed deployment).
  c.   configured to 
          i. scan files automatically upon access (including when downloading and opening files, accessing files on removable storage media or a network folder) 
          ii. scan web pages when being accessed (via a web browser).
          iii. prevent connections to known malicious websites on the internet (e.g. by using website blocklisting).
  d.   configured to perform regular scans of all files (e.g. daily).
  e.   preventing connections to malicious websites on the internet (e.g. by using website blocklisting)."</t>
  </si>
  <si>
    <r>
      <t>2.</t>
    </r>
    <r>
      <rPr>
        <b/>
        <sz val="7"/>
        <color theme="1"/>
        <rFont val="Helvetica"/>
      </rPr>
      <t xml:space="preserve">       </t>
    </r>
    <r>
      <rPr>
        <b/>
        <sz val="10"/>
        <color theme="1"/>
        <rFont val="Helvetica"/>
      </rPr>
      <t>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t>
    </r>
  </si>
  <si>
    <r>
      <t>3.</t>
    </r>
    <r>
      <rPr>
        <b/>
        <sz val="7"/>
        <color theme="1"/>
        <rFont val="Helvetica"/>
      </rPr>
      <t xml:space="preserve">       </t>
    </r>
    <r>
      <rPr>
        <b/>
        <sz val="10"/>
        <color theme="1"/>
        <rFont val="Helvetica"/>
      </rPr>
      <t xml:space="preserve">Anti-malware policies and standards are developed and implemented across the organisational infrastructure. </t>
    </r>
  </si>
  <si>
    <r>
      <t>4.</t>
    </r>
    <r>
      <rPr>
        <b/>
        <sz val="7"/>
        <color theme="1"/>
        <rFont val="Helvetica"/>
      </rPr>
      <t xml:space="preserve">       </t>
    </r>
    <r>
      <rPr>
        <b/>
        <sz val="10"/>
        <color theme="1"/>
        <rFont val="Helvetica"/>
      </rPr>
      <t>End user device protection is in place through anti-virus software and application allowlisting.</t>
    </r>
  </si>
  <si>
    <r>
      <t>5.</t>
    </r>
    <r>
      <rPr>
        <b/>
        <sz val="7"/>
        <color theme="1"/>
        <rFont val="Helvetica"/>
      </rPr>
      <t xml:space="preserve">       </t>
    </r>
    <r>
      <rPr>
        <b/>
        <sz val="10"/>
        <color theme="1"/>
        <rFont val="Helvetica"/>
      </rPr>
      <t>If stand-alone workstations are present, these are provided as required, equipped with appropriate anti-virus software capable of scanning the content on any type of media.</t>
    </r>
  </si>
  <si>
    <t>10.2 Email Security:</t>
  </si>
  <si>
    <r>
      <t>Information involved in electronic messaging shall be appropriately protected.</t>
    </r>
    <r>
      <rPr>
        <b/>
        <i/>
        <sz val="10"/>
        <color theme="1"/>
        <rFont val="Helvetica"/>
      </rPr>
      <t>]</t>
    </r>
  </si>
  <si>
    <r>
      <t>1.</t>
    </r>
    <r>
      <rPr>
        <b/>
        <sz val="7"/>
        <color theme="1"/>
        <rFont val="Helvetica"/>
      </rPr>
      <t xml:space="preserve">       </t>
    </r>
    <r>
      <rPr>
        <b/>
        <sz val="10"/>
        <color theme="1"/>
        <rFont val="Helvetica"/>
      </rPr>
      <t>The NCSC Active Cyber Defence (ACD) programme is implemented where appropriate and available.</t>
    </r>
  </si>
  <si>
    <r>
      <t>2.</t>
    </r>
    <r>
      <rPr>
        <b/>
        <sz val="7"/>
        <color theme="1"/>
        <rFont val="Helvetica"/>
      </rPr>
      <t xml:space="preserve">       </t>
    </r>
    <r>
      <rPr>
        <b/>
        <sz val="10"/>
        <color theme="1"/>
        <rFont val="Helvetica"/>
      </rPr>
      <t>Transport Layer Security Version 1.2 or above (TLS v. 1.2) is used for sending and receiving email securely.</t>
    </r>
  </si>
  <si>
    <r>
      <t>3.</t>
    </r>
    <r>
      <rPr>
        <b/>
        <sz val="7"/>
        <color theme="1"/>
        <rFont val="Helvetica"/>
      </rPr>
      <t xml:space="preserve">       </t>
    </r>
    <r>
      <rPr>
        <b/>
        <sz val="10"/>
        <color theme="1"/>
        <rFont val="Helvetica"/>
      </rPr>
      <t xml:space="preserve">Domain-based Message Authentication Reporting and Conformance (DMARC) is in place along with Domain Keys Identified Mail (DKIM) and Sender Policy Framework (SPF) records. </t>
    </r>
  </si>
  <si>
    <r>
      <t>4.</t>
    </r>
    <r>
      <rPr>
        <b/>
        <sz val="7"/>
        <color theme="1"/>
        <rFont val="Helvetica"/>
      </rPr>
      <t xml:space="preserve">       </t>
    </r>
    <r>
      <rPr>
        <b/>
        <sz val="10"/>
        <color theme="1"/>
        <rFont val="Helvetica"/>
      </rPr>
      <t>Spam and malware filtering is present and DMARC is enforced on inbound email.</t>
    </r>
  </si>
  <si>
    <t xml:space="preserve">No additional requirement. </t>
  </si>
  <si>
    <t>10.3 Application Security:</t>
  </si>
  <si>
    <t>Applications are tested for susceptibility to security vulnerabilities on development and following system changes.</t>
  </si>
  <si>
    <r>
      <t>1.</t>
    </r>
    <r>
      <rPr>
        <b/>
        <sz val="7"/>
        <color theme="1"/>
        <rFont val="Helvetica"/>
      </rPr>
      <t xml:space="preserve">       </t>
    </r>
    <r>
      <rPr>
        <b/>
        <sz val="10"/>
        <color theme="1"/>
        <rFont val="Helvetica"/>
      </rPr>
      <t>The NCSC’s Web Check service has been adopted.</t>
    </r>
  </si>
  <si>
    <r>
      <t>2.</t>
    </r>
    <r>
      <rPr>
        <b/>
        <sz val="7"/>
        <color theme="1"/>
        <rFont val="Helvetica"/>
      </rPr>
      <t xml:space="preserve">       </t>
    </r>
    <r>
      <rPr>
        <b/>
        <sz val="10"/>
        <color theme="1"/>
        <rFont val="Helvetica"/>
      </rPr>
      <t xml:space="preserve">Policies and procedures with baseline requirements for application security have been developed; these should include multi-factor authentication. </t>
    </r>
  </si>
  <si>
    <r>
      <t>3.</t>
    </r>
    <r>
      <rPr>
        <b/>
        <sz val="7"/>
        <color theme="1"/>
        <rFont val="Helvetica"/>
      </rPr>
      <t xml:space="preserve">       </t>
    </r>
    <r>
      <rPr>
        <b/>
        <sz val="10"/>
        <color theme="1"/>
        <rFont val="Helvetica"/>
      </rPr>
      <t>Critical and data-sensitive applications are identified and are subjected to penetration testing to identify business logic vulnerabilities after code scanning and automated security testing.</t>
    </r>
  </si>
  <si>
    <r>
      <t>4.</t>
    </r>
    <r>
      <rPr>
        <b/>
        <sz val="7"/>
        <color theme="1"/>
        <rFont val="Helvetica"/>
      </rPr>
      <t xml:space="preserve">       </t>
    </r>
    <r>
      <rPr>
        <b/>
        <sz val="10"/>
        <color theme="1"/>
        <rFont val="Helvetica"/>
      </rPr>
      <t xml:space="preserve">Web applications are routinely scanned and regularly penetration tested for the presence of known security vulnerabilities (such as described in the top ten Open Web Application Security Project (OWASP) vulnerabilities) and common configuration errors. </t>
    </r>
  </si>
  <si>
    <t>10.4 Vulnerability Management &amp; Scanning:</t>
  </si>
  <si>
    <t>Network and information systems are managed to prevent exploitation of technical vulnerabilities</t>
  </si>
  <si>
    <r>
      <t>2.</t>
    </r>
    <r>
      <rPr>
        <b/>
        <sz val="7"/>
        <color theme="1"/>
        <rFont val="Helvetica"/>
      </rPr>
      <t xml:space="preserve">       </t>
    </r>
    <r>
      <rPr>
        <b/>
        <sz val="10"/>
        <color theme="1"/>
        <rFont val="Helvetica"/>
      </rPr>
      <t>There is a defined policy and supporting process to identify vulnerabilities, prioritise and mitigate those vulnerabilities.</t>
    </r>
  </si>
  <si>
    <r>
      <t>3.</t>
    </r>
    <r>
      <rPr>
        <b/>
        <sz val="7"/>
        <color theme="1"/>
        <rFont val="Helvetica"/>
      </rPr>
      <t xml:space="preserve">       </t>
    </r>
    <r>
      <rPr>
        <b/>
        <sz val="10"/>
        <color theme="1"/>
        <rFont val="Helvetica"/>
      </rPr>
      <t>Regular vulnerability scans are conducted via automated vulnerability scanning tools against all networked devices and any identified vulnerabilities are remedied or managed within an agreed time frame.</t>
    </r>
  </si>
  <si>
    <r>
      <t>4.</t>
    </r>
    <r>
      <rPr>
        <b/>
        <sz val="7"/>
        <color theme="1"/>
        <rFont val="Helvetica"/>
      </rPr>
      <t xml:space="preserve">       </t>
    </r>
    <r>
      <rPr>
        <b/>
        <sz val="10"/>
        <color theme="1"/>
        <rFont val="Helvetica"/>
      </rPr>
      <t>Regular discovery scans to detect unknown devices are undertaken and any anomalous findings are investigated.</t>
    </r>
  </si>
  <si>
    <r>
      <t>5.</t>
    </r>
    <r>
      <rPr>
        <b/>
        <sz val="7"/>
        <color theme="1"/>
        <rFont val="Helvetica"/>
      </rPr>
      <t xml:space="preserve">       </t>
    </r>
    <r>
      <rPr>
        <b/>
        <sz val="10"/>
        <color theme="1"/>
        <rFont val="Helvetica"/>
      </rPr>
      <t>Antivirus and malicious code checking solutions are deployed to scan inbound and outbound objects at the network perimeter. Any suspicious or infected malicious objects are quarantined for further analysis.</t>
    </r>
  </si>
  <si>
    <r>
      <t>1.</t>
    </r>
    <r>
      <rPr>
        <b/>
        <sz val="7"/>
        <color theme="1"/>
        <rFont val="Helvetica"/>
      </rPr>
      <t xml:space="preserve">       </t>
    </r>
    <r>
      <rPr>
        <b/>
        <sz val="10"/>
        <color theme="1"/>
        <rFont val="Helvetica"/>
      </rPr>
      <t>Information about vulnerabilities for all software packages, network equipment and operating systems is obtained in a timely fashion.</t>
    </r>
  </si>
  <si>
    <r>
      <t>2.</t>
    </r>
    <r>
      <rPr>
        <b/>
        <sz val="7"/>
        <color theme="1"/>
        <rFont val="Helvetica"/>
      </rPr>
      <t xml:space="preserve">       </t>
    </r>
    <r>
      <rPr>
        <b/>
        <sz val="10"/>
        <color theme="1"/>
        <rFont val="Helvetica"/>
      </rPr>
      <t xml:space="preserve">Vulnerabilities are prioritised and subject to a risk assessment to determine the organisation’s exposure and vulnerability. </t>
    </r>
  </si>
  <si>
    <t>10.5 Data Exfiltration Monitoring:</t>
  </si>
  <si>
    <t>Network traffic is monitored to identify unusual activity.</t>
  </si>
  <si>
    <r>
      <t>1.</t>
    </r>
    <r>
      <rPr>
        <b/>
        <sz val="7"/>
        <color theme="1"/>
        <rFont val="Helvetica"/>
      </rPr>
      <t xml:space="preserve">       </t>
    </r>
    <r>
      <rPr>
        <b/>
        <sz val="10"/>
        <color theme="1"/>
        <rFont val="Helvetica"/>
      </rPr>
      <t>Network traffic, services and content is limited to that required to support business need (for example, by setting effective firewall rule sets).</t>
    </r>
  </si>
  <si>
    <r>
      <t>1.</t>
    </r>
    <r>
      <rPr>
        <b/>
        <sz val="7"/>
        <color theme="1"/>
        <rFont val="Helvetica"/>
      </rPr>
      <t xml:space="preserve">       </t>
    </r>
    <r>
      <rPr>
        <b/>
        <sz val="10"/>
        <color theme="1"/>
        <rFont val="Helvetica"/>
      </rPr>
      <t>Data leakage prevention measures should be applied to systems, networks and any other devices that process, store or transmit sensitive information.</t>
    </r>
  </si>
  <si>
    <t>10.6 Browser Management:</t>
  </si>
  <si>
    <t xml:space="preserve">Web browsers should be configured to minimise security vulnerabilities and risk. </t>
  </si>
  <si>
    <r>
      <t>1.</t>
    </r>
    <r>
      <rPr>
        <b/>
        <sz val="7"/>
        <color theme="1"/>
        <rFont val="Helvetica"/>
      </rPr>
      <t xml:space="preserve">       </t>
    </r>
    <r>
      <rPr>
        <b/>
        <sz val="10"/>
        <color theme="1"/>
        <rFont val="Helvetica"/>
      </rPr>
      <t>Browsers are kept current and configured to mitigate against code exploits.</t>
    </r>
  </si>
  <si>
    <r>
      <t>2.</t>
    </r>
    <r>
      <rPr>
        <b/>
        <sz val="7"/>
        <color theme="1"/>
        <rFont val="Helvetica"/>
      </rPr>
      <t xml:space="preserve">       </t>
    </r>
    <r>
      <rPr>
        <b/>
        <sz val="10"/>
        <color theme="1"/>
        <rFont val="Helvetica"/>
      </rPr>
      <t>Unnecessary browser plugins or scripting languages are disabled</t>
    </r>
  </si>
  <si>
    <t>10.7 Monitor / Audit User Activity:</t>
  </si>
  <si>
    <t>User access and activity are monitored to identify unauthorised access attempts, policy violations and unusual behaviour.</t>
  </si>
  <si>
    <r>
      <t>1.</t>
    </r>
    <r>
      <rPr>
        <b/>
        <sz val="7"/>
        <color theme="1"/>
        <rFont val="Helvetica"/>
      </rPr>
      <t xml:space="preserve">       </t>
    </r>
    <r>
      <rPr>
        <b/>
        <sz val="10"/>
        <color theme="1"/>
        <rFont val="Helvetica"/>
      </rPr>
      <t>All user access and activity is monitored, particularly access to sensitive information and the use of privileged account actions.</t>
    </r>
  </si>
  <si>
    <r>
      <t>2.</t>
    </r>
    <r>
      <rPr>
        <b/>
        <sz val="7"/>
        <color theme="1"/>
        <rFont val="Helvetica"/>
      </rPr>
      <t xml:space="preserve">       </t>
    </r>
    <r>
      <rPr>
        <b/>
        <sz val="10"/>
        <color theme="1"/>
        <rFont val="Helvetica"/>
      </rPr>
      <t>The monitoring capability has the ability to identify unauthorised or accidental misuse of systems or data. It is able to tie specific users to suspicious activity.</t>
    </r>
  </si>
  <si>
    <r>
      <t>3.</t>
    </r>
    <r>
      <rPr>
        <b/>
        <sz val="7"/>
        <color theme="1"/>
        <rFont val="Helvetica"/>
      </rPr>
      <t xml:space="preserve">       </t>
    </r>
    <r>
      <rPr>
        <b/>
        <sz val="10"/>
        <color theme="1"/>
        <rFont val="Helvetica"/>
      </rPr>
      <t>Activities that are outside of normal, expected bounds; policy violation;  suspicious or undesirable behaviour (such as access to large amounts of sensitive information outside of standard working hours) are recorded and investigated.</t>
    </r>
  </si>
  <si>
    <r>
      <t>1.</t>
    </r>
    <r>
      <rPr>
        <b/>
        <sz val="7"/>
        <color theme="1"/>
        <rFont val="Helvetica"/>
      </rPr>
      <t xml:space="preserve">       </t>
    </r>
    <r>
      <rPr>
        <b/>
        <sz val="10"/>
        <color theme="1"/>
        <rFont val="Helvetica"/>
      </rPr>
      <t>All user’s access is logged and monitored for offline analysis and investigation as required.</t>
    </r>
  </si>
  <si>
    <r>
      <t>2.</t>
    </r>
    <r>
      <rPr>
        <b/>
        <sz val="7"/>
        <color theme="1"/>
        <rFont val="Helvetica"/>
      </rPr>
      <t xml:space="preserve">       </t>
    </r>
    <r>
      <rPr>
        <b/>
        <sz val="10"/>
        <color theme="1"/>
        <rFont val="Helvetica"/>
      </rPr>
      <t xml:space="preserve">Logging facilities and log information shall be protected against tampering and unauthorised access. </t>
    </r>
  </si>
  <si>
    <r>
      <t>3.</t>
    </r>
    <r>
      <rPr>
        <b/>
        <sz val="7"/>
        <color theme="1"/>
        <rFont val="Helvetica"/>
      </rPr>
      <t xml:space="preserve">       </t>
    </r>
    <r>
      <rPr>
        <b/>
        <sz val="10"/>
        <color theme="1"/>
        <rFont val="Helvetica"/>
      </rPr>
      <t>All actions involving all logging data (e.g. copying, deleting or modification, or even viewing) can be traced back to a unique user.</t>
    </r>
  </si>
  <si>
    <r>
      <t>4.</t>
    </r>
    <r>
      <rPr>
        <b/>
        <sz val="7"/>
        <color theme="1"/>
        <rFont val="Helvetica"/>
      </rPr>
      <t xml:space="preserve">       </t>
    </r>
    <r>
      <rPr>
        <b/>
        <sz val="10"/>
        <color theme="1"/>
        <rFont val="Helvetica"/>
      </rPr>
      <t>Audit logs recording user activities, exceptions, faults and information security events are created, maintained securely and regularly reviewed.</t>
    </r>
  </si>
  <si>
    <r>
      <t>5.</t>
    </r>
    <r>
      <rPr>
        <b/>
        <sz val="7"/>
        <color theme="1"/>
        <rFont val="Helvetica"/>
      </rPr>
      <t xml:space="preserve">       </t>
    </r>
    <r>
      <rPr>
        <b/>
        <sz val="10"/>
        <color theme="1"/>
        <rFont val="Helvetica"/>
      </rPr>
      <t>Attempts by unauthorised users to connect to systems are alerted, promptly assessed and investigated where relevant.</t>
    </r>
  </si>
  <si>
    <t>11. NETWORK SECURITY</t>
  </si>
  <si>
    <t>Appropriate measures are in place to ensure the protection of information systems and information held in networks.</t>
  </si>
  <si>
    <t>11.1 Patch Management:</t>
  </si>
  <si>
    <t>Operating systems and software packages on networks and devices are kept up-to-date with the latest security patches installed.</t>
  </si>
  <si>
    <r>
      <t>1.</t>
    </r>
    <r>
      <rPr>
        <b/>
        <sz val="7"/>
        <color theme="1"/>
        <rFont val="Helvetica"/>
      </rPr>
      <t xml:space="preserve">       </t>
    </r>
    <r>
      <rPr>
        <b/>
        <sz val="10"/>
        <color theme="1"/>
        <rFont val="Helvetica"/>
      </rPr>
      <t>All security patches for software running on computers and network devices that are connected to or capable of connecting to the internet are installed in a timely manner (e.g. within 14 days of release or automatically when available from vendors).</t>
    </r>
  </si>
  <si>
    <r>
      <t>2.</t>
    </r>
    <r>
      <rPr>
        <b/>
        <sz val="7"/>
        <color theme="1"/>
        <rFont val="Helvetica"/>
      </rPr>
      <t xml:space="preserve">       </t>
    </r>
    <r>
      <rPr>
        <b/>
        <sz val="10"/>
        <color theme="1"/>
        <rFont val="Helvetica"/>
      </rPr>
      <t>There is a defined policy and supporting process to identify vulnerabilities, prioritise and mitigate those vulnerabilities. The policy specifies specific patch application periods and a process for auditing compliance.</t>
    </r>
  </si>
  <si>
    <r>
      <t>3.</t>
    </r>
    <r>
      <rPr>
        <b/>
        <sz val="7"/>
        <color theme="1"/>
        <rFont val="Helvetica"/>
      </rPr>
      <t xml:space="preserve">       </t>
    </r>
    <r>
      <rPr>
        <b/>
        <sz val="10"/>
        <color theme="1"/>
        <rFont val="Helvetica"/>
      </rPr>
      <t xml:space="preserve">Critical vulnerabilities are patched within 14 days. </t>
    </r>
  </si>
  <si>
    <r>
      <t>4.</t>
    </r>
    <r>
      <rPr>
        <b/>
        <sz val="7"/>
        <color theme="1"/>
        <rFont val="Helvetica"/>
      </rPr>
      <t xml:space="preserve">       </t>
    </r>
    <r>
      <rPr>
        <b/>
        <sz val="10"/>
        <color theme="1"/>
        <rFont val="Helvetica"/>
      </rPr>
      <t>Where a vulnerability is being actively exploited then mitigating action (e.g. patch applied) is immediately taken.</t>
    </r>
  </si>
  <si>
    <r>
      <t>5.</t>
    </r>
    <r>
      <rPr>
        <b/>
        <sz val="7"/>
        <color theme="1"/>
        <rFont val="Helvetica"/>
      </rPr>
      <t xml:space="preserve">       </t>
    </r>
    <r>
      <rPr>
        <b/>
        <sz val="10"/>
        <color theme="1"/>
        <rFont val="Helvetica"/>
      </rPr>
      <t>Where a patch is not deployed (or available) within the timescales above there is alternative mitigating actions employed, such as disabling or reducing access to the vulnerable service.</t>
    </r>
  </si>
  <si>
    <t>11.2 End-Point Device Management:</t>
  </si>
  <si>
    <t xml:space="preserve">Devices that are used to access organisational networks, information systems and data are known and recorded with integrated security management policies and systems. </t>
  </si>
  <si>
    <r>
      <t>1.</t>
    </r>
    <r>
      <rPr>
        <b/>
        <sz val="7"/>
        <color theme="1"/>
        <rFont val="Helvetica"/>
      </rPr>
      <t xml:space="preserve">       </t>
    </r>
    <r>
      <rPr>
        <b/>
        <sz val="10"/>
        <color theme="1"/>
        <rFont val="Helvetica"/>
      </rPr>
      <t>Unnecessary peripheral devices are disabled.</t>
    </r>
  </si>
  <si>
    <r>
      <t>2.</t>
    </r>
    <r>
      <rPr>
        <b/>
        <sz val="7"/>
        <color theme="1"/>
        <rFont val="Helvetica"/>
      </rPr>
      <t xml:space="preserve">       </t>
    </r>
    <r>
      <rPr>
        <b/>
        <sz val="10"/>
        <color theme="1"/>
        <rFont val="Helvetica"/>
      </rPr>
      <t>Technical policies are applied and controls exerted on devices over software and applications.</t>
    </r>
  </si>
  <si>
    <r>
      <t>3.</t>
    </r>
    <r>
      <rPr>
        <b/>
        <sz val="7"/>
        <color theme="1"/>
        <rFont val="Helvetica"/>
      </rPr>
      <t xml:space="preserve">       </t>
    </r>
    <r>
      <rPr>
        <b/>
        <sz val="10"/>
        <color theme="1"/>
        <rFont val="Helvetica"/>
      </rPr>
      <t>Devices used to access sensitive information and data or key operational services are authenticated and authorised.</t>
    </r>
  </si>
  <si>
    <r>
      <t>1.</t>
    </r>
    <r>
      <rPr>
        <b/>
        <sz val="7"/>
        <color theme="1"/>
        <rFont val="Helvetica"/>
      </rPr>
      <t xml:space="preserve">       </t>
    </r>
    <r>
      <rPr>
        <b/>
        <sz val="10"/>
        <color theme="1"/>
        <rFont val="Helvetica"/>
      </rPr>
      <t>Dedicated devices are used for privileged actions (such as administration or accessing the essential service's network and information systems). These devices are not used for directly browsing the web or accessing email.</t>
    </r>
  </si>
  <si>
    <r>
      <t>2.</t>
    </r>
    <r>
      <rPr>
        <b/>
        <sz val="7"/>
        <color theme="1"/>
        <rFont val="Helvetica"/>
      </rPr>
      <t xml:space="preserve">       </t>
    </r>
    <r>
      <rPr>
        <b/>
        <sz val="10"/>
        <color theme="1"/>
        <rFont val="Helvetica"/>
      </rPr>
      <t>Device identity management which is cryptographically backed is performed and only known devices are able to access systems.</t>
    </r>
  </si>
  <si>
    <r>
      <t>3.</t>
    </r>
    <r>
      <rPr>
        <b/>
        <sz val="7"/>
        <color theme="1"/>
        <rFont val="Helvetica"/>
      </rPr>
      <t xml:space="preserve">       </t>
    </r>
    <r>
      <rPr>
        <b/>
        <sz val="10"/>
        <color theme="1"/>
        <rFont val="Helvetica"/>
      </rPr>
      <t>Privileged access is only granted on owned and managed devices that are technically segregated and secured to the same level as the networks and systems being maintained.</t>
    </r>
  </si>
  <si>
    <t>11.3 Internal Segregation:</t>
  </si>
  <si>
    <t>Networks and information systems are segregated into appropriate security zones.</t>
  </si>
  <si>
    <r>
      <t>1.</t>
    </r>
    <r>
      <rPr>
        <b/>
        <sz val="7"/>
        <color theme="1"/>
        <rFont val="Helvetica"/>
      </rPr>
      <t xml:space="preserve">       </t>
    </r>
    <r>
      <rPr>
        <b/>
        <sz val="10"/>
        <color theme="1"/>
        <rFont val="Helvetica"/>
      </rPr>
      <t>Information services, sensitive data, users and information systems are segregated into appropriate security zones on networks.</t>
    </r>
  </si>
  <si>
    <r>
      <t>2.</t>
    </r>
    <r>
      <rPr>
        <b/>
        <sz val="7"/>
        <color theme="1"/>
        <rFont val="Helvetica"/>
      </rPr>
      <t xml:space="preserve">       </t>
    </r>
    <r>
      <rPr>
        <b/>
        <sz val="10"/>
        <color theme="1"/>
        <rFont val="Helvetica"/>
      </rPr>
      <t>Key operational systems are segregated in a highly trusted, more secure zone isolated with appropriate network security controls.</t>
    </r>
  </si>
  <si>
    <r>
      <t>1.</t>
    </r>
    <r>
      <rPr>
        <b/>
        <sz val="7"/>
        <color theme="1"/>
        <rFont val="Helvetica"/>
      </rPr>
      <t xml:space="preserve">       </t>
    </r>
    <r>
      <rPr>
        <b/>
        <sz val="10"/>
        <color theme="1"/>
        <rFont val="Helvetica"/>
      </rPr>
      <t>Development, testing, and operational environments shall be separated to reduce the risks of unauthorised access or changes to the operational environment.</t>
    </r>
  </si>
  <si>
    <r>
      <t>2.</t>
    </r>
    <r>
      <rPr>
        <b/>
        <sz val="7"/>
        <color theme="1"/>
        <rFont val="Helvetica"/>
      </rPr>
      <t xml:space="preserve">       </t>
    </r>
    <r>
      <rPr>
        <b/>
        <sz val="10"/>
        <color theme="1"/>
        <rFont val="Helvetica"/>
      </rPr>
      <t>Internet services are not accessible from operational systems</t>
    </r>
  </si>
  <si>
    <r>
      <t>3.</t>
    </r>
    <r>
      <rPr>
        <b/>
        <sz val="7"/>
        <color theme="1"/>
        <rFont val="Helvetica"/>
      </rPr>
      <t xml:space="preserve">       </t>
    </r>
    <r>
      <rPr>
        <b/>
        <sz val="10"/>
        <color theme="1"/>
        <rFont val="Helvetica"/>
      </rPr>
      <t>Logging data is segregated from the rest of the network, and is not affected by disruption or corruption of network data.</t>
    </r>
  </si>
  <si>
    <t>11.4 Wireless Security:</t>
  </si>
  <si>
    <t xml:space="preserve">Wireless access points should be securely configured and segregated as appropriate. </t>
  </si>
  <si>
    <r>
      <t>1.</t>
    </r>
    <r>
      <rPr>
        <b/>
        <sz val="7"/>
        <color theme="1"/>
        <rFont val="Helvetica"/>
      </rPr>
      <t xml:space="preserve">       </t>
    </r>
    <r>
      <rPr>
        <b/>
        <sz val="10"/>
        <color theme="1"/>
        <rFont val="Helvetica"/>
      </rPr>
      <t>Wireless access points are securely configured.</t>
    </r>
  </si>
  <si>
    <r>
      <t>2.</t>
    </r>
    <r>
      <rPr>
        <b/>
        <sz val="7"/>
        <color theme="1"/>
        <rFont val="Helvetica"/>
      </rPr>
      <t xml:space="preserve">       </t>
    </r>
    <r>
      <rPr>
        <b/>
        <sz val="10"/>
        <color theme="1"/>
        <rFont val="Helvetica"/>
      </rPr>
      <t>All wireless access points only allow known devices to connect to corporate Wi-Fi services.  </t>
    </r>
  </si>
  <si>
    <r>
      <t>3.</t>
    </r>
    <r>
      <rPr>
        <b/>
        <sz val="7"/>
        <color theme="1"/>
        <rFont val="Helvetica"/>
      </rPr>
      <t xml:space="preserve">       </t>
    </r>
    <r>
      <rPr>
        <b/>
        <sz val="10"/>
        <color theme="1"/>
        <rFont val="Helvetica"/>
      </rPr>
      <t>Security scanning tools are in place to detect and locate unauthorised or spoof wireless access points.</t>
    </r>
  </si>
  <si>
    <t>11.5 Boundary / Firewall Management:</t>
  </si>
  <si>
    <t>Manage access to ports, protocols and applications by filtering and inspecting all traffic at the network perimeter.</t>
  </si>
  <si>
    <r>
      <t>1.</t>
    </r>
    <r>
      <rPr>
        <b/>
        <sz val="7"/>
        <color theme="1"/>
        <rFont val="Helvetica"/>
      </rPr>
      <t xml:space="preserve">       </t>
    </r>
    <r>
      <rPr>
        <b/>
        <sz val="10"/>
        <color theme="1"/>
        <rFont val="Helvetica"/>
      </rPr>
      <t>One or more firewalls (or equivalent network device) are installed on the boundary of the organisation’s internal network(s).</t>
    </r>
  </si>
  <si>
    <r>
      <t>2.</t>
    </r>
    <r>
      <rPr>
        <b/>
        <sz val="7"/>
        <color theme="1"/>
        <rFont val="Helvetica"/>
      </rPr>
      <t xml:space="preserve">       </t>
    </r>
    <r>
      <rPr>
        <b/>
        <sz val="10"/>
        <color theme="1"/>
        <rFont val="Helvetica"/>
      </rPr>
      <t>The default administrative password for any firewall (or equivalent network device) is changed to an alternative, strong password.</t>
    </r>
  </si>
  <si>
    <r>
      <t>3.</t>
    </r>
    <r>
      <rPr>
        <b/>
        <sz val="7"/>
        <color theme="1"/>
        <rFont val="Helvetica"/>
      </rPr>
      <t xml:space="preserve">       </t>
    </r>
    <r>
      <rPr>
        <b/>
        <sz val="10"/>
        <color theme="1"/>
        <rFont val="Helvetica"/>
      </rPr>
      <t>Each rule that allows network traffic to pass through the firewall (e.g. each service on a computer that is accessible through the boundary firewall) is subject to approval by an authorised individual and documented (including an explanation of business need).</t>
    </r>
  </si>
  <si>
    <r>
      <t>4.</t>
    </r>
    <r>
      <rPr>
        <b/>
        <sz val="7"/>
        <color theme="1"/>
        <rFont val="Helvetica"/>
      </rPr>
      <t xml:space="preserve">       </t>
    </r>
    <r>
      <rPr>
        <b/>
        <sz val="10"/>
        <color theme="1"/>
        <rFont val="Helvetica"/>
      </rPr>
      <t>A high risk ports, protocols and services block list should be written and added to firewall policy as a default ruleset. Unapproved services, or services that are typically vulnerable to attack (such as Server Message Block (SMB), NetBIOS, tftp, RPC, rlogin, rsh or rexec), are disabled (blocked) at the boundary firewall by default.</t>
    </r>
  </si>
  <si>
    <r>
      <t>5.</t>
    </r>
    <r>
      <rPr>
        <b/>
        <sz val="7"/>
        <color theme="1"/>
        <rFont val="Helvetica"/>
      </rPr>
      <t xml:space="preserve">       </t>
    </r>
    <r>
      <rPr>
        <b/>
        <sz val="10"/>
        <color theme="1"/>
        <rFont val="Helvetica"/>
      </rPr>
      <t>Firewall rules that are no longer required (e.g. because a service is no longer required) are removed or disabled in a timely manner.</t>
    </r>
  </si>
  <si>
    <r>
      <t>6.</t>
    </r>
    <r>
      <rPr>
        <b/>
        <sz val="7"/>
        <color theme="1"/>
        <rFont val="Helvetica"/>
      </rPr>
      <t xml:space="preserve">       </t>
    </r>
    <r>
      <rPr>
        <b/>
        <sz val="10"/>
        <color theme="1"/>
        <rFont val="Helvetica"/>
      </rPr>
      <t>The administrative interface used to manage boundary firewall configuration is not accessible from the internet. (The interface is protected by additional security arrangements, which include using multi-factor authentication, a strong password, encrypting the connection (e.g. using SSL), restricting access to a limited number of authorised individuals and only enabling the administrative interface for the period it is required.)</t>
    </r>
  </si>
  <si>
    <r>
      <t>7.</t>
    </r>
    <r>
      <rPr>
        <b/>
        <sz val="7"/>
        <color theme="1"/>
        <rFont val="Helvetica"/>
      </rPr>
      <t xml:space="preserve">       </t>
    </r>
    <r>
      <rPr>
        <b/>
        <sz val="10"/>
        <color theme="1"/>
        <rFont val="Helvetica"/>
      </rPr>
      <t>The firewall rule set should deny traffic by default and a allowlist should be applied that only allows authorised protocols, ports and applications to exchange data across the boundary.</t>
    </r>
  </si>
  <si>
    <r>
      <t>1.</t>
    </r>
    <r>
      <rPr>
        <b/>
        <sz val="7"/>
        <color theme="1"/>
        <rFont val="Helvetica"/>
      </rPr>
      <t xml:space="preserve">       </t>
    </r>
    <r>
      <rPr>
        <b/>
        <sz val="10"/>
        <color theme="1"/>
        <rFont val="Helvetica"/>
      </rPr>
      <t>Traffic crossing the network boundary (including IP address connections as a minimum) is monitored.</t>
    </r>
  </si>
  <si>
    <t>11. 6 Administrator Control:</t>
  </si>
  <si>
    <t xml:space="preserve">System administrators are strongly authenticated and authorisation is reviewed. </t>
  </si>
  <si>
    <r>
      <t>1.</t>
    </r>
    <r>
      <rPr>
        <b/>
        <sz val="7"/>
        <color theme="1"/>
        <rFont val="Helvetica"/>
      </rPr>
      <t xml:space="preserve">       </t>
    </r>
    <r>
      <rPr>
        <b/>
        <sz val="10"/>
        <color theme="1"/>
        <rFont val="Helvetica"/>
      </rPr>
      <t xml:space="preserve">Administrator access to any network component is properly authenticated and authorised. </t>
    </r>
  </si>
  <si>
    <r>
      <t>2.</t>
    </r>
    <r>
      <rPr>
        <b/>
        <sz val="7"/>
        <color theme="1"/>
        <rFont val="Helvetica"/>
      </rPr>
      <t xml:space="preserve">       </t>
    </r>
    <r>
      <rPr>
        <b/>
        <sz val="10"/>
        <color theme="1"/>
        <rFont val="Helvetica"/>
      </rPr>
      <t>Default administrative passwords for network equipment are changed.</t>
    </r>
  </si>
  <si>
    <r>
      <t>3.</t>
    </r>
    <r>
      <rPr>
        <b/>
        <sz val="7"/>
        <color theme="1"/>
        <rFont val="Helvetica"/>
      </rPr>
      <t xml:space="preserve">       </t>
    </r>
    <r>
      <rPr>
        <b/>
        <sz val="10"/>
        <color theme="1"/>
        <rFont val="Helvetica"/>
      </rPr>
      <t>Changes to the authoritative DNS entries can only be made by strongly authenticated and authorised administrators.</t>
    </r>
  </si>
  <si>
    <r>
      <t>1.</t>
    </r>
    <r>
      <rPr>
        <b/>
        <sz val="7"/>
        <color theme="1"/>
        <rFont val="Helvetica"/>
      </rPr>
      <t xml:space="preserve">       </t>
    </r>
    <r>
      <rPr>
        <b/>
        <sz val="10"/>
        <color theme="1"/>
        <rFont val="Helvetica"/>
      </rPr>
      <t>The list of system administrators is regularly reviewed, e.g. every 6 months.</t>
    </r>
  </si>
  <si>
    <t>11.7 IP &amp; DNS Management:</t>
  </si>
  <si>
    <t>Organisational IP ranges are known, recorded and managed; DNS changes and queries are effectively managed</t>
  </si>
  <si>
    <r>
      <t>1.</t>
    </r>
    <r>
      <rPr>
        <b/>
        <sz val="7"/>
        <color theme="1"/>
        <rFont val="Helvetica"/>
      </rPr>
      <t xml:space="preserve">       </t>
    </r>
    <r>
      <rPr>
        <b/>
        <sz val="10"/>
        <color theme="1"/>
        <rFont val="Helvetica"/>
      </rPr>
      <t>The NCSC’s ACD P-DNS service is implemented where appropriate and available.</t>
    </r>
  </si>
  <si>
    <r>
      <t>2.</t>
    </r>
    <r>
      <rPr>
        <b/>
        <sz val="7"/>
        <color theme="1"/>
        <rFont val="Helvetica"/>
      </rPr>
      <t xml:space="preserve">       </t>
    </r>
    <r>
      <rPr>
        <b/>
        <sz val="10"/>
        <color theme="1"/>
        <rFont val="Helvetica"/>
      </rPr>
      <t>The UK Public Sector DNS Service is used to resolve internet DNS queries.</t>
    </r>
  </si>
  <si>
    <r>
      <t>3.</t>
    </r>
    <r>
      <rPr>
        <b/>
        <sz val="7"/>
        <color theme="1"/>
        <rFont val="Helvetica"/>
      </rPr>
      <t xml:space="preserve">       </t>
    </r>
    <r>
      <rPr>
        <b/>
        <sz val="10"/>
        <color theme="1"/>
        <rFont val="Helvetica"/>
      </rPr>
      <t>Organisational  IP ranges are known and recorded.</t>
    </r>
  </si>
  <si>
    <t xml:space="preserve">11.8 IoT Management: </t>
  </si>
  <si>
    <t>Internet-facing devices should be securely configured and segregated as appropriate.</t>
  </si>
  <si>
    <r>
      <t>1.</t>
    </r>
    <r>
      <rPr>
        <b/>
        <sz val="7"/>
        <color theme="1"/>
        <rFont val="Helvetica"/>
      </rPr>
      <t xml:space="preserve">       </t>
    </r>
    <r>
      <rPr>
        <b/>
        <sz val="10"/>
        <color theme="1"/>
        <rFont val="Helvetica"/>
      </rPr>
      <t xml:space="preserve">There is an inventory of all internet-facing devices. </t>
    </r>
  </si>
  <si>
    <r>
      <t>2.</t>
    </r>
    <r>
      <rPr>
        <b/>
        <sz val="7"/>
        <color theme="1"/>
        <rFont val="Helvetica"/>
      </rPr>
      <t xml:space="preserve">       </t>
    </r>
    <r>
      <rPr>
        <b/>
        <sz val="10"/>
        <color theme="1"/>
        <rFont val="Helvetica"/>
      </rPr>
      <t>There is the discovery capability to identify and profile every device on the network.</t>
    </r>
  </si>
  <si>
    <r>
      <t>3.</t>
    </r>
    <r>
      <rPr>
        <b/>
        <sz val="7"/>
        <color theme="1"/>
        <rFont val="Helvetica"/>
      </rPr>
      <t xml:space="preserve">       </t>
    </r>
    <r>
      <rPr>
        <b/>
        <sz val="10"/>
        <color theme="1"/>
        <rFont val="Helvetica"/>
      </rPr>
      <t>Data access and data flows from devices are known, understood and documented.</t>
    </r>
  </si>
  <si>
    <r>
      <t>4.</t>
    </r>
    <r>
      <rPr>
        <b/>
        <sz val="7"/>
        <color theme="1"/>
        <rFont val="Helvetica"/>
      </rPr>
      <t xml:space="preserve">       </t>
    </r>
    <r>
      <rPr>
        <b/>
        <sz val="10"/>
        <color theme="1"/>
        <rFont val="Helvetica"/>
      </rPr>
      <t>Devices are monitored with alerting to identify any anomalous behaviour or compromise.</t>
    </r>
  </si>
  <si>
    <r>
      <t>1.</t>
    </r>
    <r>
      <rPr>
        <b/>
        <sz val="7"/>
        <color theme="1"/>
        <rFont val="Helvetica"/>
      </rPr>
      <t xml:space="preserve">       </t>
    </r>
    <r>
      <rPr>
        <b/>
        <sz val="10"/>
        <color theme="1"/>
        <rFont val="Helvetica"/>
      </rPr>
      <t>Devices are categorised on the basis of risk profile and criticality.</t>
    </r>
  </si>
  <si>
    <r>
      <t>2.</t>
    </r>
    <r>
      <rPr>
        <b/>
        <sz val="7"/>
        <color theme="1"/>
        <rFont val="Helvetica"/>
      </rPr>
      <t xml:space="preserve">       </t>
    </r>
    <r>
      <rPr>
        <b/>
        <sz val="10"/>
        <color theme="1"/>
        <rFont val="Helvetica"/>
      </rPr>
      <t xml:space="preserve">Devices are grouped on the basis of risk profile with appropriate security  policies applied. </t>
    </r>
  </si>
  <si>
    <r>
      <t>3.</t>
    </r>
    <r>
      <rPr>
        <b/>
        <sz val="7"/>
        <color theme="1"/>
        <rFont val="Helvetica"/>
      </rPr>
      <t xml:space="preserve">       </t>
    </r>
    <r>
      <rPr>
        <b/>
        <sz val="10"/>
        <color theme="1"/>
        <rFont val="Helvetica"/>
      </rPr>
      <t xml:space="preserve">High-risk or critical devices are hosted on segmented networks  which are secured from the corporate infrastructure. </t>
    </r>
  </si>
  <si>
    <r>
      <t>4.</t>
    </r>
    <r>
      <rPr>
        <b/>
        <sz val="7"/>
        <color theme="1"/>
        <rFont val="Helvetica"/>
      </rPr>
      <t xml:space="preserve">       </t>
    </r>
    <r>
      <rPr>
        <b/>
        <sz val="10"/>
        <color theme="1"/>
        <rFont val="Helvetica"/>
      </rPr>
      <t>Assurances have been provided from suppliers of IoT devices that these confirm to the UKG  Code of Practice for Consumer IoT Security and the ETSI Cyber Security for Consumer Internet of Things: Baseline Requirements.</t>
    </r>
  </si>
  <si>
    <r>
      <t>5.</t>
    </r>
    <r>
      <rPr>
        <b/>
        <sz val="7"/>
        <color theme="1"/>
        <rFont val="Helvetica"/>
      </rPr>
      <t xml:space="preserve">       </t>
    </r>
    <r>
      <rPr>
        <b/>
        <sz val="10"/>
        <color theme="1"/>
        <rFont val="Helvetica"/>
      </rPr>
      <t xml:space="preserve">Bluetooth IoT devices are set up as non-discoverable mode  </t>
    </r>
  </si>
  <si>
    <r>
      <t>6.</t>
    </r>
    <r>
      <rPr>
        <b/>
        <sz val="7"/>
        <color theme="1"/>
        <rFont val="Helvetica"/>
      </rPr>
      <t xml:space="preserve">       </t>
    </r>
    <r>
      <rPr>
        <b/>
        <sz val="10"/>
        <color theme="1"/>
        <rFont val="Helvetica"/>
      </rPr>
      <t>IoT devices' firmware are patched with the security measures issued by manufacturers</t>
    </r>
  </si>
  <si>
    <t>12. INCIDENT DETECTION</t>
  </si>
  <si>
    <t>Organisations shall have in place monitoring systems and procedures to detect cyber-attacks.</t>
  </si>
  <si>
    <t>12.1 Detection Capability:</t>
  </si>
  <si>
    <t xml:space="preserve">Attempts to access or compromise systems are alerted, promptly assessed and investigated. </t>
  </si>
  <si>
    <r>
      <t>1.</t>
    </r>
    <r>
      <rPr>
        <b/>
        <sz val="7"/>
        <color theme="1"/>
        <rFont val="Helvetica"/>
      </rPr>
      <t xml:space="preserve">       </t>
    </r>
    <r>
      <rPr>
        <b/>
        <sz val="10"/>
        <color theme="1"/>
        <rFont val="Helvetica"/>
      </rPr>
      <t>Attackers attempting to use common cyber-attack techniques should not be able to gain access to data or any control of technology services without being detected.</t>
    </r>
  </si>
  <si>
    <r>
      <t>1.</t>
    </r>
    <r>
      <rPr>
        <b/>
        <sz val="7"/>
        <color theme="1"/>
        <rFont val="Helvetica"/>
      </rPr>
      <t xml:space="preserve">       </t>
    </r>
    <r>
      <rPr>
        <b/>
        <sz val="10"/>
        <color theme="1"/>
        <rFont val="Helvetica"/>
      </rPr>
      <t>Detection (and prevention and recovery) controls to protect against malware are in place.</t>
    </r>
  </si>
  <si>
    <r>
      <t>2.</t>
    </r>
    <r>
      <rPr>
        <b/>
        <sz val="7"/>
        <color theme="1"/>
        <rFont val="Helvetica"/>
      </rPr>
      <t xml:space="preserve">       </t>
    </r>
    <r>
      <rPr>
        <b/>
        <sz val="10"/>
        <color theme="1"/>
        <rFont val="Helvetica"/>
      </rPr>
      <t>Policy violations are detected against an agreed list of suspicious or undesirable behaviour.</t>
    </r>
  </si>
  <si>
    <r>
      <t>3.</t>
    </r>
    <r>
      <rPr>
        <b/>
        <sz val="7"/>
        <color theme="1"/>
        <rFont val="Helvetica"/>
      </rPr>
      <t xml:space="preserve">       </t>
    </r>
    <r>
      <rPr>
        <b/>
        <sz val="10"/>
        <color theme="1"/>
        <rFont val="Helvetica"/>
      </rPr>
      <t xml:space="preserve">There is the capability to investigate AV alerts. </t>
    </r>
  </si>
  <si>
    <r>
      <t>4.</t>
    </r>
    <r>
      <rPr>
        <b/>
        <sz val="7"/>
        <color theme="1"/>
        <rFont val="Helvetica"/>
      </rPr>
      <t xml:space="preserve">       </t>
    </r>
    <r>
      <rPr>
        <b/>
        <sz val="10"/>
        <color theme="1"/>
        <rFont val="Helvetica"/>
      </rPr>
      <t xml:space="preserve">Threat intelligence services are in place and used to enable risk-based and threat-informed decisions based on  business needs and inform anomalous activity profiles. </t>
    </r>
  </si>
  <si>
    <r>
      <t>5.</t>
    </r>
    <r>
      <rPr>
        <b/>
        <sz val="7"/>
        <color theme="1"/>
        <rFont val="Helvetica"/>
      </rPr>
      <t xml:space="preserve">       </t>
    </r>
    <r>
      <rPr>
        <b/>
        <sz val="10"/>
        <color theme="1"/>
        <rFont val="Helvetica"/>
      </rPr>
      <t>There is a sufficient understanding of normal system activity (e.g. which system components should and should not be communicating with each other) to ensure that searching for system abnormalities is an effective way of detecting malicious activity.</t>
    </r>
  </si>
  <si>
    <r>
      <t>6.</t>
    </r>
    <r>
      <rPr>
        <b/>
        <sz val="7"/>
        <color theme="1"/>
        <rFont val="Helvetica"/>
      </rPr>
      <t xml:space="preserve">       </t>
    </r>
    <r>
      <rPr>
        <b/>
        <sz val="10"/>
        <color theme="1"/>
        <rFont val="Helvetica"/>
      </rPr>
      <t>Descriptions of some system abnormalities that might signify malicious activity are maintained and updated, informed by past attacks and threat intelligence that takes into account the nature of attacks likely to impact on the networks and information systems.</t>
    </r>
  </si>
  <si>
    <r>
      <t>7.</t>
    </r>
    <r>
      <rPr>
        <b/>
        <sz val="7"/>
        <color theme="1"/>
        <rFont val="Helvetica"/>
      </rPr>
      <t xml:space="preserve">       </t>
    </r>
    <r>
      <rPr>
        <b/>
        <sz val="10"/>
        <color theme="1"/>
        <rFont val="Helvetica"/>
      </rPr>
      <t>Routine search for system abnormalities are undertaken and alerts generated.</t>
    </r>
  </si>
  <si>
    <t>12.2 Security Monitoring:</t>
  </si>
  <si>
    <t xml:space="preserve">Risk-based organisational monitoring policy and procedures are in place for the timely identification of security events. </t>
  </si>
  <si>
    <r>
      <t>1.</t>
    </r>
    <r>
      <rPr>
        <b/>
        <sz val="7"/>
        <color theme="1"/>
        <rFont val="Helvetica"/>
      </rPr>
      <t xml:space="preserve">       </t>
    </r>
    <r>
      <rPr>
        <b/>
        <sz val="10"/>
        <color theme="1"/>
        <rFont val="Helvetica"/>
      </rPr>
      <t>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t>
    </r>
  </si>
  <si>
    <r>
      <t>2.</t>
    </r>
    <r>
      <rPr>
        <b/>
        <sz val="7"/>
        <color theme="1"/>
        <rFont val="Helvetica"/>
      </rPr>
      <t xml:space="preserve">       </t>
    </r>
    <r>
      <rPr>
        <b/>
        <sz val="10"/>
        <color theme="1"/>
        <rFont val="Helvetica"/>
      </rPr>
      <t>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t>
    </r>
  </si>
  <si>
    <r>
      <t>3.</t>
    </r>
    <r>
      <rPr>
        <b/>
        <sz val="7"/>
        <color theme="1"/>
        <rFont val="Helvetica"/>
      </rPr>
      <t xml:space="preserve">       </t>
    </r>
    <r>
      <rPr>
        <b/>
        <sz val="10"/>
        <color theme="1"/>
        <rFont val="Helvetica"/>
      </rPr>
      <t>Policies and processes are in place to promptly manage and respond to incidents detected by monitoring solutions.</t>
    </r>
  </si>
  <si>
    <r>
      <t>4.</t>
    </r>
    <r>
      <rPr>
        <b/>
        <sz val="7"/>
        <color theme="1"/>
        <rFont val="Helvetica"/>
      </rPr>
      <t xml:space="preserve">       </t>
    </r>
    <r>
      <rPr>
        <b/>
        <sz val="10"/>
        <color theme="1"/>
        <rFont val="Helvetica"/>
      </rPr>
      <t>Alerts generated by the system monitoring strategy are based on business need and an assessment of risk. This includes both technical and transactional monitoring as appropriate.</t>
    </r>
  </si>
  <si>
    <r>
      <t>5.</t>
    </r>
    <r>
      <rPr>
        <b/>
        <sz val="7"/>
        <color theme="1"/>
        <rFont val="Helvetica"/>
      </rPr>
      <t xml:space="preserve">       </t>
    </r>
    <r>
      <rPr>
        <b/>
        <sz val="10"/>
        <color theme="1"/>
        <rFont val="Helvetica"/>
      </rPr>
      <t>The monitoring capability has the ability to identify the unauthorised or accidental misuse of systems processing personal data and user access to that data, including anomalous user activity. It can tie specific users to suspicious activity.</t>
    </r>
  </si>
  <si>
    <r>
      <t>6.</t>
    </r>
    <r>
      <rPr>
        <b/>
        <sz val="7"/>
        <color theme="1"/>
        <rFont val="Helvetica"/>
      </rPr>
      <t xml:space="preserve">       </t>
    </r>
    <r>
      <rPr>
        <b/>
        <sz val="10"/>
        <color theme="1"/>
        <rFont val="Helvetica"/>
      </rPr>
      <t xml:space="preserve">A centralised capability has been deployed that can collect and analyse information and alerts from across the organisation. This is automated due to the volume of data involved, enabling analysts to concentrate on anomalies or high priority alerts. </t>
    </r>
  </si>
  <si>
    <r>
      <t>7.</t>
    </r>
    <r>
      <rPr>
        <b/>
        <sz val="7"/>
        <color theme="1"/>
        <rFont val="Helvetica"/>
      </rPr>
      <t xml:space="preserve">       </t>
    </r>
    <r>
      <rPr>
        <b/>
        <sz val="10"/>
        <color theme="1"/>
        <rFont val="Helvetica"/>
      </rPr>
      <t>The monitoring and analysis of audit logs is supported by a centralised and synchronised timing source that is used across the entire organisation to support incident response and investigation.</t>
    </r>
  </si>
  <si>
    <r>
      <t>8.</t>
    </r>
    <r>
      <rPr>
        <b/>
        <sz val="7"/>
        <color theme="1"/>
        <rFont val="Helvetica"/>
      </rPr>
      <t xml:space="preserve">       </t>
    </r>
    <r>
      <rPr>
        <b/>
        <sz val="10"/>
        <color theme="1"/>
        <rFont val="Helvetica"/>
      </rPr>
      <t>Processes are in place to test monitoring capabilities, learn from security incidents and improve the efficiency of the monitoring capability.</t>
    </r>
  </si>
  <si>
    <r>
      <t>1.</t>
    </r>
    <r>
      <rPr>
        <b/>
        <sz val="7"/>
        <color theme="1"/>
        <rFont val="Helvetica"/>
      </rPr>
      <t xml:space="preserve">       </t>
    </r>
    <r>
      <rPr>
        <b/>
        <sz val="10"/>
        <color theme="1"/>
        <rFont val="Helvetica"/>
      </rPr>
      <t>As well as the network boundary, monitoring coverage includes internal and host-based monitoring.</t>
    </r>
  </si>
  <si>
    <r>
      <t>2.</t>
    </r>
    <r>
      <rPr>
        <b/>
        <sz val="7"/>
        <color theme="1"/>
        <rFont val="Helvetica"/>
      </rPr>
      <t xml:space="preserve">       </t>
    </r>
    <r>
      <rPr>
        <b/>
        <sz val="10"/>
        <color theme="1"/>
        <rFont val="Helvetica"/>
      </rPr>
      <t>The process for bringing new systems online includes considerations for access to monitoring data sources.</t>
    </r>
  </si>
  <si>
    <r>
      <t>3.</t>
    </r>
    <r>
      <rPr>
        <b/>
        <sz val="7"/>
        <color theme="1"/>
        <rFont val="Helvetica"/>
      </rPr>
      <t xml:space="preserve">       </t>
    </r>
    <r>
      <rPr>
        <b/>
        <sz val="10"/>
        <color theme="1"/>
        <rFont val="Helvetica"/>
      </rPr>
      <t>Monitoring staff: 
   a)   are responsible for investigating and reporting monitoring alerts.
   b)   have roles and skills that covers all parts of the monitoring/investigation workflow.
   c)   have workflows that address all governance reporting requirements, internal and external.
   d)   are empowered to look beyond fixed workflows to investigate and understand non-standard threats, by developing their own investigative techniques and making new use of data.</t>
    </r>
  </si>
  <si>
    <t>13. INCIDENT MANAGEMENT</t>
  </si>
  <si>
    <t>Well-defined incident management processes are in place, documented and regularly tested.</t>
  </si>
  <si>
    <t>13.1 Incident Response Protocol:</t>
  </si>
  <si>
    <t>A risk-based and up-to-date incident response plan is in place.</t>
  </si>
  <si>
    <r>
      <t>1.</t>
    </r>
    <r>
      <rPr>
        <b/>
        <sz val="7"/>
        <color theme="1"/>
        <rFont val="Helvetica"/>
      </rPr>
      <t xml:space="preserve">       </t>
    </r>
    <r>
      <rPr>
        <b/>
        <sz val="10"/>
        <color theme="1"/>
        <rFont val="Helvetica"/>
      </rPr>
      <t>Cyber incident response policies and process are in place and these integrate with central cyber incident reporting , notification and coordination protocols.</t>
    </r>
  </si>
  <si>
    <r>
      <t>2.</t>
    </r>
    <r>
      <rPr>
        <b/>
        <sz val="7"/>
        <color theme="1"/>
        <rFont val="Helvetica"/>
      </rPr>
      <t xml:space="preserve">       </t>
    </r>
    <r>
      <rPr>
        <b/>
        <sz val="10"/>
        <color theme="1"/>
        <rFont val="Helvetica"/>
      </rPr>
      <t xml:space="preserve">Staff are trained in incident response with assigned roles and responsibilities and the organisation carries out exercises to test response plans. </t>
    </r>
  </si>
  <si>
    <r>
      <t>3.</t>
    </r>
    <r>
      <rPr>
        <b/>
        <sz val="7"/>
        <color theme="1"/>
        <rFont val="Helvetica"/>
      </rPr>
      <t xml:space="preserve">       </t>
    </r>
    <r>
      <rPr>
        <b/>
        <sz val="10"/>
        <color theme="1"/>
        <rFont val="Helvetica"/>
      </rPr>
      <t>There is an incident response capability and management plan in place, documented, with clear pre-defined processes, actions, roles and responsibilities and clear terms of reference for decision-making and incident management.</t>
    </r>
  </si>
  <si>
    <r>
      <t>4.</t>
    </r>
    <r>
      <rPr>
        <b/>
        <sz val="7"/>
        <color theme="1"/>
        <rFont val="Helvetica"/>
      </rPr>
      <t xml:space="preserve">       </t>
    </r>
    <r>
      <rPr>
        <b/>
        <sz val="10"/>
        <color theme="1"/>
        <rFont val="Helvetica"/>
      </rPr>
      <t>Specialist training is provided as required to the incident response team.</t>
    </r>
  </si>
  <si>
    <r>
      <t>5.</t>
    </r>
    <r>
      <rPr>
        <b/>
        <sz val="7"/>
        <color theme="1"/>
        <rFont val="Helvetica"/>
      </rPr>
      <t xml:space="preserve">       </t>
    </r>
    <r>
      <rPr>
        <b/>
        <sz val="10"/>
        <color theme="1"/>
        <rFont val="Helvetica"/>
      </rPr>
      <t>In the event of an incident the response team is provided with audit logs holding user activities, exceptions and information security events to assist in investigations.</t>
    </r>
  </si>
  <si>
    <r>
      <t>6.</t>
    </r>
    <r>
      <rPr>
        <b/>
        <sz val="7"/>
        <color theme="1"/>
        <rFont val="Helvetica"/>
      </rPr>
      <t xml:space="preserve">       </t>
    </r>
    <r>
      <rPr>
        <b/>
        <sz val="10"/>
        <color theme="1"/>
        <rFont val="Helvetica"/>
      </rPr>
      <t>The contact details of key personnel are readily available to use in the event of an incident.</t>
    </r>
  </si>
  <si>
    <r>
      <t>7.</t>
    </r>
    <r>
      <rPr>
        <b/>
        <sz val="7"/>
        <color theme="1"/>
        <rFont val="Helvetica"/>
      </rPr>
      <t xml:space="preserve">       </t>
    </r>
    <r>
      <rPr>
        <b/>
        <sz val="10"/>
        <color theme="1"/>
        <rFont val="Helvetica"/>
      </rPr>
      <t>The supporting policy, processes and plans are risk based and cover any legal or regulatory reporting requirements.</t>
    </r>
  </si>
  <si>
    <r>
      <t>8.</t>
    </r>
    <r>
      <rPr>
        <b/>
        <sz val="7"/>
        <color theme="1"/>
        <rFont val="Helvetica"/>
      </rPr>
      <t xml:space="preserve">       </t>
    </r>
    <r>
      <rPr>
        <b/>
        <sz val="10"/>
        <color theme="1"/>
        <rFont val="Helvetica"/>
      </rPr>
      <t>All incidents are recorded regardless of the need to report them.</t>
    </r>
  </si>
  <si>
    <r>
      <t>9.</t>
    </r>
    <r>
      <rPr>
        <b/>
        <sz val="7"/>
        <color theme="1"/>
        <rFont val="Helvetica"/>
      </rPr>
      <t xml:space="preserve">       </t>
    </r>
    <r>
      <rPr>
        <b/>
        <sz val="10"/>
        <color theme="1"/>
        <rFont val="Helvetica"/>
      </rPr>
      <t xml:space="preserve">All plans supporting security incident management (including business continuity and disaster recovery plans) are regularly tested. </t>
    </r>
  </si>
  <si>
    <r>
      <t>10.</t>
    </r>
    <r>
      <rPr>
        <b/>
        <sz val="7"/>
        <color theme="1"/>
        <rFont val="Helvetica"/>
      </rPr>
      <t xml:space="preserve">    </t>
    </r>
    <r>
      <rPr>
        <b/>
        <sz val="10"/>
        <color theme="1"/>
        <rFont val="Helvetica"/>
      </rPr>
      <t>The outcome of the tests and knowledge from incident management events are used to inform the future development of the incident management plans.</t>
    </r>
  </si>
  <si>
    <r>
      <t>1.</t>
    </r>
    <r>
      <rPr>
        <b/>
        <sz val="7"/>
        <color theme="1"/>
        <rFont val="Helvetica"/>
      </rPr>
      <t xml:space="preserve">       </t>
    </r>
    <r>
      <rPr>
        <b/>
        <sz val="10"/>
        <color theme="1"/>
        <rFont val="Helvetica"/>
      </rPr>
      <t>The incident response plan is communicated and understood by the wider organisational business and integrated with supply chain response plans.</t>
    </r>
  </si>
  <si>
    <r>
      <t>2.</t>
    </r>
    <r>
      <rPr>
        <b/>
        <sz val="7"/>
        <color theme="1"/>
        <rFont val="Helvetica"/>
      </rPr>
      <t xml:space="preserve">       </t>
    </r>
    <r>
      <rPr>
        <b/>
        <sz val="10"/>
        <color theme="1"/>
        <rFont val="Helvetica"/>
      </rPr>
      <t>Thresholds for incident definitions, classifications and assessments are in place.</t>
    </r>
  </si>
  <si>
    <r>
      <t>3.</t>
    </r>
    <r>
      <rPr>
        <b/>
        <sz val="7"/>
        <color theme="1"/>
        <rFont val="Helvetica"/>
      </rPr>
      <t xml:space="preserve">       </t>
    </r>
    <r>
      <rPr>
        <b/>
        <sz val="10"/>
        <color theme="1"/>
        <rFont val="Helvetica"/>
      </rPr>
      <t>Alternative communication arrangements and critical document response plans are available in alternative secure locations in the event of the primary channels not being available.</t>
    </r>
  </si>
  <si>
    <r>
      <t>4.</t>
    </r>
    <r>
      <rPr>
        <b/>
        <sz val="7"/>
        <color theme="1"/>
        <rFont val="Helvetica"/>
      </rPr>
      <t xml:space="preserve">       </t>
    </r>
    <r>
      <rPr>
        <b/>
        <sz val="10"/>
        <color theme="1"/>
        <rFont val="Helvetica"/>
      </rPr>
      <t>Procedures for the identification, collection, acquisition and preservation of evidence have been defined and implemented</t>
    </r>
  </si>
  <si>
    <t>13.2 Incident Reporting Procedure:</t>
  </si>
  <si>
    <t xml:space="preserve">Security events are reported through defined procedures known to staff. </t>
  </si>
  <si>
    <r>
      <t>1.</t>
    </r>
    <r>
      <rPr>
        <b/>
        <sz val="7"/>
        <color theme="1"/>
        <rFont val="Helvetica"/>
      </rPr>
      <t xml:space="preserve">      </t>
    </r>
    <r>
      <rPr>
        <b/>
        <sz val="10"/>
        <color theme="1"/>
        <rFont val="Helvetica"/>
      </rPr>
      <t xml:space="preserve">The organisation promotes an incident reporting culture that empowers staff to voice their concerns about poor security practices and security incidents to senior managers, with positive recognition and without fear of recrimination. </t>
    </r>
  </si>
  <si>
    <r>
      <t>2.</t>
    </r>
    <r>
      <rPr>
        <b/>
        <sz val="7"/>
        <color theme="1"/>
        <rFont val="Helvetica"/>
      </rPr>
      <t xml:space="preserve">      </t>
    </r>
    <r>
      <rPr>
        <b/>
        <sz val="10"/>
        <color theme="1"/>
        <rFont val="Helvetica"/>
      </rPr>
      <t>Users (employees and contractors) are security aware, know their responsibilities, and understand how to report any observed or suspected security weaknesses in systems or services and how to respond to incidents.</t>
    </r>
  </si>
  <si>
    <r>
      <t>3.</t>
    </r>
    <r>
      <rPr>
        <b/>
        <sz val="7"/>
        <color theme="1"/>
        <rFont val="Helvetica"/>
      </rPr>
      <t xml:space="preserve">      </t>
    </r>
    <r>
      <rPr>
        <b/>
        <sz val="10"/>
        <color theme="1"/>
        <rFont val="Helvetica"/>
      </rPr>
      <t>Users are encouraged to report any security weaknesses or incident as soon as possible, without fear of recrimination.</t>
    </r>
  </si>
  <si>
    <r>
      <t>4.</t>
    </r>
    <r>
      <rPr>
        <b/>
        <sz val="7"/>
        <color theme="1"/>
        <rFont val="Helvetica"/>
      </rPr>
      <t xml:space="preserve">      </t>
    </r>
    <r>
      <rPr>
        <b/>
        <sz val="10"/>
        <color theme="1"/>
        <rFont val="Helvetica"/>
      </rPr>
      <t>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t>
    </r>
  </si>
  <si>
    <r>
      <t>5.</t>
    </r>
    <r>
      <rPr>
        <b/>
        <sz val="7"/>
        <color theme="1"/>
        <rFont val="Helvetica"/>
      </rPr>
      <t xml:space="preserve">      </t>
    </r>
    <r>
      <rPr>
        <b/>
        <sz val="10"/>
        <color theme="1"/>
        <rFont val="Helvetica"/>
      </rPr>
      <t>The effectiveness of training and awareness activities in incident management is monitored and tested.</t>
    </r>
  </si>
  <si>
    <t>No additional requirement.</t>
  </si>
  <si>
    <t>13.3 Post-Incident Review &amp; Learning:</t>
  </si>
  <si>
    <t>The organisation reviews incidents and uses lessons learned from incidents to improve security measures</t>
  </si>
  <si>
    <r>
      <t>1.</t>
    </r>
    <r>
      <rPr>
        <b/>
        <sz val="7"/>
        <color theme="1"/>
        <rFont val="Helvetica"/>
      </rPr>
      <t xml:space="preserve">       </t>
    </r>
    <r>
      <rPr>
        <b/>
        <sz val="10"/>
        <color theme="1"/>
        <rFont val="Helvetica"/>
      </rPr>
      <t>The senior team should take ownership of the lessons process to ensure that any actions required to improve the organisation’s cyber resilience are undertaken.</t>
    </r>
  </si>
  <si>
    <r>
      <t>2.</t>
    </r>
    <r>
      <rPr>
        <b/>
        <sz val="7"/>
        <color theme="1"/>
        <rFont val="Helvetica"/>
      </rPr>
      <t xml:space="preserve">       </t>
    </r>
    <r>
      <rPr>
        <b/>
        <sz val="10"/>
        <color theme="1"/>
        <rFont val="Helvetica"/>
      </rPr>
      <t xml:space="preserve">Post-incident evidence is collected, preserved and analysed to identify and remedy the root cause. </t>
    </r>
  </si>
  <si>
    <r>
      <t>3.</t>
    </r>
    <r>
      <rPr>
        <b/>
        <sz val="7"/>
        <color theme="1"/>
        <rFont val="Helvetica"/>
      </rPr>
      <t xml:space="preserve">       </t>
    </r>
    <r>
      <rPr>
        <b/>
        <sz val="10"/>
        <color theme="1"/>
        <rFont val="Helvetica"/>
      </rPr>
      <t>Root cause analysis is conducted routinely as a key part of the lessons learned activities following an incident. This is comprehensive, covering organisational process issues, as well as vulnerabilities in networks, systems or software.</t>
    </r>
  </si>
  <si>
    <r>
      <t>4.</t>
    </r>
    <r>
      <rPr>
        <b/>
        <sz val="7"/>
        <color theme="1"/>
        <rFont val="Helvetica"/>
      </rPr>
      <t xml:space="preserve">       </t>
    </r>
    <r>
      <rPr>
        <b/>
        <sz val="10"/>
        <color theme="1"/>
        <rFont val="Helvetica"/>
      </rPr>
      <t xml:space="preserve">Lessons-learned reviews are conducted: actions taken during an incident are logged and reviewed to evaluate the performance of the incident management process. </t>
    </r>
  </si>
  <si>
    <r>
      <t>5.</t>
    </r>
    <r>
      <rPr>
        <b/>
        <sz val="7"/>
        <color theme="1"/>
        <rFont val="Helvetica"/>
      </rPr>
      <t xml:space="preserve">       </t>
    </r>
    <r>
      <rPr>
        <b/>
        <sz val="10"/>
        <color theme="1"/>
        <rFont val="Helvetica"/>
      </rPr>
      <t>Post incident lessons are assessed and lessons implemented into future iterations of the incident management plan and the monitoring capability.</t>
    </r>
  </si>
  <si>
    <r>
      <t>1.</t>
    </r>
    <r>
      <rPr>
        <b/>
        <sz val="7"/>
        <color theme="1"/>
        <rFont val="Helvetica"/>
      </rPr>
      <t xml:space="preserve">       </t>
    </r>
    <r>
      <rPr>
        <b/>
        <sz val="10"/>
        <color theme="1"/>
        <rFont val="Helvetica"/>
      </rPr>
      <t>There is a documented incident review process/policy which ensures that lessons learned from each incident are identified, captured, and acted upon.</t>
    </r>
  </si>
  <si>
    <r>
      <t>2.</t>
    </r>
    <r>
      <rPr>
        <b/>
        <sz val="7"/>
        <color theme="1"/>
        <rFont val="Helvetica"/>
      </rPr>
      <t xml:space="preserve">       </t>
    </r>
    <r>
      <rPr>
        <b/>
        <sz val="10"/>
        <color theme="1"/>
        <rFont val="Helvetica"/>
      </rPr>
      <t>Lessons learned cover issues with reporting, roles, governance, skills and organisational processes as well as technical aspects of networks and information systems.</t>
    </r>
  </si>
  <si>
    <r>
      <t>3.</t>
    </r>
    <r>
      <rPr>
        <b/>
        <sz val="7"/>
        <color theme="1"/>
        <rFont val="Helvetica"/>
      </rPr>
      <t xml:space="preserve">       </t>
    </r>
    <r>
      <rPr>
        <b/>
        <sz val="10"/>
        <color theme="1"/>
        <rFont val="Helvetica"/>
      </rPr>
      <t>Improvements identified as a result of lessons learned exercises are prioritised, with the highest priority improvements completed quickly.</t>
    </r>
  </si>
  <si>
    <t>14. BUSINESS CONTINUITY</t>
  </si>
  <si>
    <t>Information security continuity shall be embedded in the organisation’s business continuity management systems</t>
  </si>
  <si>
    <t>14.1 Data Recovery Capability:</t>
  </si>
  <si>
    <t xml:space="preserve">Recovery controls are in place and tested to protect against information /data being lost or compromised. </t>
  </si>
  <si>
    <r>
      <t>1.</t>
    </r>
    <r>
      <rPr>
        <b/>
        <sz val="7"/>
        <color theme="1"/>
        <rFont val="Helvetica"/>
      </rPr>
      <t xml:space="preserve">       </t>
    </r>
    <r>
      <rPr>
        <b/>
        <sz val="10"/>
        <color theme="1"/>
        <rFont val="Helvetica"/>
      </rPr>
      <t xml:space="preserve">A data recovery capability is in place that includes a systematic approach to the backup of essential data. </t>
    </r>
  </si>
  <si>
    <r>
      <t>1.</t>
    </r>
    <r>
      <rPr>
        <b/>
        <sz val="7"/>
        <color theme="1"/>
        <rFont val="Helvetica"/>
      </rPr>
      <t xml:space="preserve">       </t>
    </r>
    <r>
      <rPr>
        <b/>
        <sz val="10"/>
        <color theme="1"/>
        <rFont val="Helvetica"/>
      </rPr>
      <t>The organisation has applied suitable physical or technical security to protect this backup stored data from unauthorised access, modification or deletion.</t>
    </r>
  </si>
  <si>
    <t>14.2 Backup Policies &amp; Procedures:</t>
  </si>
  <si>
    <t>Backup copies of information, software and system images shall be taken and tested regularly.</t>
  </si>
  <si>
    <r>
      <t>1.</t>
    </r>
    <r>
      <rPr>
        <b/>
        <sz val="7"/>
        <color theme="1"/>
        <rFont val="Helvetica"/>
      </rPr>
      <t xml:space="preserve">       </t>
    </r>
    <r>
      <rPr>
        <b/>
        <sz val="10"/>
        <color theme="1"/>
        <rFont val="Helvetica"/>
      </rPr>
      <t>There is a backup policy and measures are in place to routinely maintain backup media.</t>
    </r>
  </si>
  <si>
    <r>
      <t>2.</t>
    </r>
    <r>
      <rPr>
        <b/>
        <sz val="7"/>
        <color theme="1"/>
        <rFont val="Helvetica"/>
      </rPr>
      <t xml:space="preserve">       </t>
    </r>
    <r>
      <rPr>
        <b/>
        <sz val="10"/>
        <color theme="1"/>
        <rFont val="Helvetica"/>
      </rPr>
      <t>The ability to recover archived data for operational use is regularly tested.</t>
    </r>
  </si>
  <si>
    <r>
      <t>3.</t>
    </r>
    <r>
      <rPr>
        <b/>
        <sz val="7"/>
        <color theme="1"/>
        <rFont val="Helvetica"/>
      </rPr>
      <t xml:space="preserve">       </t>
    </r>
    <r>
      <rPr>
        <b/>
        <sz val="10"/>
        <color theme="1"/>
        <rFont val="Helvetica"/>
      </rPr>
      <t>Physical backup media (where used) is held in a physically secure location, offsite.</t>
    </r>
  </si>
  <si>
    <r>
      <t>1.</t>
    </r>
    <r>
      <rPr>
        <b/>
        <sz val="7"/>
        <color theme="1"/>
        <rFont val="Helvetica"/>
      </rPr>
      <t xml:space="preserve">       </t>
    </r>
    <r>
      <rPr>
        <b/>
        <sz val="10"/>
        <color theme="1"/>
        <rFont val="Helvetica"/>
      </rPr>
      <t>Backup copies of information, data, software and system images are taken, tested, documented and routinely reviewed.</t>
    </r>
  </si>
  <si>
    <r>
      <t>2.</t>
    </r>
    <r>
      <rPr>
        <b/>
        <sz val="7"/>
        <color theme="1"/>
        <rFont val="Helvetica"/>
      </rPr>
      <t xml:space="preserve">       </t>
    </r>
    <r>
      <rPr>
        <b/>
        <sz val="10"/>
        <color theme="1"/>
        <rFont val="Helvetica"/>
      </rPr>
      <t>There are secured backups of data to allow services to continue should the original data not be available.</t>
    </r>
  </si>
  <si>
    <r>
      <t>3.</t>
    </r>
    <r>
      <rPr>
        <b/>
        <sz val="7"/>
        <color theme="1"/>
        <rFont val="Helvetica"/>
      </rPr>
      <t xml:space="preserve">       </t>
    </r>
    <r>
      <rPr>
        <b/>
        <sz val="10"/>
        <color theme="1"/>
        <rFont val="Helvetica"/>
      </rPr>
      <t>Automatic and tested technical and procedural backups are secured at centrally accessible or secondary sites to recover from an extreme event.</t>
    </r>
  </si>
  <si>
    <t>14.3 Disaster Recovery Policies &amp; Procedures:</t>
  </si>
  <si>
    <t xml:space="preserve">The organisation has well defined and tested processes in place to ensure the continuity of key operational services in the event of failure or compromise. </t>
  </si>
  <si>
    <r>
      <t>1.</t>
    </r>
    <r>
      <rPr>
        <b/>
        <sz val="7"/>
        <color theme="1"/>
        <rFont val="Helvetica"/>
      </rPr>
      <t xml:space="preserve">       </t>
    </r>
    <r>
      <rPr>
        <b/>
        <sz val="10"/>
        <color theme="1"/>
        <rFont val="Helvetica"/>
      </rPr>
      <t xml:space="preserve">A disaster recovery plan is in place and updated at least annually or upon significant changes. </t>
    </r>
  </si>
  <si>
    <r>
      <t>2.</t>
    </r>
    <r>
      <rPr>
        <b/>
        <sz val="7"/>
        <color theme="1"/>
        <rFont val="Helvetica"/>
      </rPr>
      <t xml:space="preserve">       </t>
    </r>
    <r>
      <rPr>
        <b/>
        <sz val="10"/>
        <color theme="1"/>
        <rFont val="Helvetica"/>
      </rPr>
      <t>Contingency mechanisms to continue to deliver services in the event of any failure, forced shutdown, or compromise of any system or service have been identified, documented and tested.</t>
    </r>
  </si>
  <si>
    <r>
      <t>1.</t>
    </r>
    <r>
      <rPr>
        <b/>
        <sz val="7"/>
        <color theme="1"/>
        <rFont val="Helvetica"/>
      </rPr>
      <t xml:space="preserve">       </t>
    </r>
    <r>
      <rPr>
        <b/>
        <sz val="10"/>
        <color theme="1"/>
        <rFont val="Helvetica"/>
      </rPr>
      <t>Restore times to operational service are known and documented.</t>
    </r>
  </si>
  <si>
    <r>
      <t>2.</t>
    </r>
    <r>
      <rPr>
        <b/>
        <sz val="7"/>
        <color theme="1"/>
        <rFont val="Helvetica"/>
      </rPr>
      <t xml:space="preserve">       </t>
    </r>
    <r>
      <rPr>
        <b/>
        <sz val="10"/>
        <color theme="1"/>
        <rFont val="Helvetica"/>
      </rPr>
      <t>The resources needed to carry out any required response activities are known, with arrangements in place to make these resources available.</t>
    </r>
  </si>
  <si>
    <r>
      <t>3.</t>
    </r>
    <r>
      <rPr>
        <b/>
        <sz val="7"/>
        <color theme="1"/>
        <rFont val="Helvetica"/>
      </rPr>
      <t xml:space="preserve">       </t>
    </r>
    <r>
      <rPr>
        <b/>
        <sz val="10"/>
        <color theme="1"/>
        <rFont val="Helvetica"/>
      </rPr>
      <t>The types of information that will likely be needed to inform response decisions, and arrangements are in place to make this information available, including with third-party suppliers as appropriate and where required.</t>
    </r>
  </si>
  <si>
    <r>
      <t>4.</t>
    </r>
    <r>
      <rPr>
        <b/>
        <sz val="7"/>
        <color theme="1"/>
        <rFont val="Helvetica"/>
      </rPr>
      <t xml:space="preserve">       </t>
    </r>
    <r>
      <rPr>
        <b/>
        <sz val="10"/>
        <color theme="1"/>
        <rFont val="Helvetica"/>
      </rPr>
      <t>Disaster response team members have the skills and knowledge required to decide on the response actions necessary to limit harm, and the authority to carry them out.</t>
    </r>
  </si>
  <si>
    <r>
      <t>5.</t>
    </r>
    <r>
      <rPr>
        <b/>
        <sz val="7"/>
        <color theme="1"/>
        <rFont val="Helvetica"/>
      </rPr>
      <t xml:space="preserve">       </t>
    </r>
    <r>
      <rPr>
        <b/>
        <sz val="10"/>
        <color theme="1"/>
        <rFont val="Helvetica"/>
      </rPr>
      <t>Back-up mechanisms are available that can be readily activated to allow continued delivery of essential services (although possibly at a reduced level) if primary networks and information systems fail or are unavailable.</t>
    </r>
  </si>
  <si>
    <t>14.4 BC/DR Testing Policies &amp; Procedures:</t>
  </si>
  <si>
    <t>Scenario-based exercises and processes to test recovery response plans are planned and performed</t>
  </si>
  <si>
    <r>
      <t>1.</t>
    </r>
    <r>
      <rPr>
        <b/>
        <sz val="7"/>
        <color theme="1"/>
        <rFont val="Helvetica"/>
      </rPr>
      <t xml:space="preserve">       </t>
    </r>
    <r>
      <rPr>
        <b/>
        <sz val="10"/>
        <color theme="1"/>
        <rFont val="Helvetica"/>
      </rPr>
      <t>Restoring the service to normal operation is a well-practised scenario.</t>
    </r>
  </si>
  <si>
    <r>
      <t>1.</t>
    </r>
    <r>
      <rPr>
        <b/>
        <sz val="7"/>
        <color theme="1"/>
        <rFont val="Helvetica"/>
      </rPr>
      <t xml:space="preserve">       </t>
    </r>
    <r>
      <rPr>
        <b/>
        <sz val="10"/>
        <color theme="1"/>
        <rFont val="Helvetica"/>
      </rPr>
      <t>The established and implemented information security continuity controls are tested and reviewed at regular intervals in order to ensure that they are valid and effective.</t>
    </r>
  </si>
  <si>
    <r>
      <t>2.</t>
    </r>
    <r>
      <rPr>
        <b/>
        <sz val="7"/>
        <color theme="1"/>
        <rFont val="Helvetica"/>
      </rPr>
      <t xml:space="preserve">       </t>
    </r>
    <r>
      <rPr>
        <b/>
        <sz val="10"/>
        <color theme="1"/>
        <rFont val="Helvetica"/>
      </rPr>
      <t xml:space="preserve">Business continuity and disaster recovery plans are tested annually for practicality, effectiveness and completeness to ensure they remain valid. </t>
    </r>
  </si>
  <si>
    <r>
      <t>3.</t>
    </r>
    <r>
      <rPr>
        <b/>
        <sz val="7"/>
        <color theme="1"/>
        <rFont val="Helvetica"/>
      </rPr>
      <t xml:space="preserve">       </t>
    </r>
    <r>
      <rPr>
        <b/>
        <sz val="10"/>
        <color theme="1"/>
        <rFont val="Helvetica"/>
      </rPr>
      <t>Exercise scenarios are based on incidents experienced by the organisation,  other organisations, or are composed using experience or threat intelligence.</t>
    </r>
  </si>
  <si>
    <r>
      <t>4.</t>
    </r>
    <r>
      <rPr>
        <b/>
        <sz val="7"/>
        <color theme="1"/>
        <rFont val="Helvetica"/>
      </rPr>
      <t xml:space="preserve">       </t>
    </r>
    <r>
      <rPr>
        <b/>
        <sz val="10"/>
        <color theme="1"/>
        <rFont val="Helvetica"/>
      </rPr>
      <t>Exercise scenarios are documented, regularly reviewed, and validated.</t>
    </r>
  </si>
  <si>
    <r>
      <t>5.</t>
    </r>
    <r>
      <rPr>
        <b/>
        <sz val="7"/>
        <color theme="1"/>
        <rFont val="Helvetica"/>
      </rPr>
      <t xml:space="preserve">       </t>
    </r>
    <r>
      <rPr>
        <b/>
        <sz val="10"/>
        <color theme="1"/>
        <rFont val="Helvetica"/>
      </rPr>
      <t>Exercises are routinely run, with the findings documented and used to refine incident response plans and protective security, in line with the lessons learned. </t>
    </r>
  </si>
  <si>
    <r>
      <t>6.</t>
    </r>
    <r>
      <rPr>
        <b/>
        <sz val="7"/>
        <color theme="1"/>
        <rFont val="Helvetica"/>
      </rPr>
      <t xml:space="preserve">       </t>
    </r>
    <r>
      <rPr>
        <b/>
        <sz val="10"/>
        <color theme="1"/>
        <rFont val="Helvetica"/>
      </rPr>
      <t>Exercises test all parts of the response cycle relating to particular services or scenarios (e.g. restoration of normal service levels).</t>
    </r>
  </si>
  <si>
    <t>14.5 Data Protection Impact Assessments (DPIA):</t>
  </si>
  <si>
    <t xml:space="preserve">DPIAs are undertaken to determine the impact of the intended processing on the protection of personal data where the processing is likely to result in a high risk to the rights and freedoms of individuals. The DPIA should consider the technical and organisational measures necessary to mitigate that risk. </t>
  </si>
  <si>
    <r>
      <t>1.</t>
    </r>
    <r>
      <rPr>
        <b/>
        <sz val="7"/>
        <color theme="1"/>
        <rFont val="Helvetica"/>
      </rPr>
      <t xml:space="preserve">       </t>
    </r>
    <r>
      <rPr>
        <b/>
        <sz val="10"/>
        <color theme="1"/>
        <rFont val="Helvetica"/>
      </rPr>
      <t>The business impact of loss of availability of the service is known, understood and mitigated.</t>
    </r>
  </si>
  <si>
    <r>
      <t>2.</t>
    </r>
    <r>
      <rPr>
        <b/>
        <sz val="7"/>
        <color theme="1"/>
        <rFont val="Helvetica"/>
      </rPr>
      <t xml:space="preserve">       </t>
    </r>
    <r>
      <rPr>
        <b/>
        <sz val="10"/>
        <color theme="1"/>
        <rFont val="Helvetica"/>
      </rPr>
      <t xml:space="preserve">Conduct a Data Protection Impact Assessment (DPIA) to evaluate the origin, nature, particularity and severity of the risks upon the processing of personal data. </t>
    </r>
  </si>
  <si>
    <r>
      <t>1.</t>
    </r>
    <r>
      <rPr>
        <b/>
        <sz val="7"/>
        <color theme="1"/>
        <rFont val="Helvetica"/>
      </rPr>
      <t xml:space="preserve">       </t>
    </r>
    <r>
      <rPr>
        <b/>
        <sz val="10"/>
        <color theme="1"/>
        <rFont val="Helvetica"/>
      </rPr>
      <t>The impact on services of all relevant scenarios, including unauthorised data access, modification or deletion, or when authorised users are unable to appropriately access this data, are understood and documented.</t>
    </r>
  </si>
  <si>
    <r>
      <t>2.</t>
    </r>
    <r>
      <rPr>
        <b/>
        <sz val="7"/>
        <color theme="1"/>
        <rFont val="Helvetica"/>
      </rPr>
      <t xml:space="preserve">       </t>
    </r>
    <r>
      <rPr>
        <b/>
        <sz val="10"/>
        <color theme="1"/>
        <rFont val="Helvetica"/>
      </rPr>
      <t>These impact statements are validated regularly, e.g. annually.</t>
    </r>
  </si>
  <si>
    <t>14.6 BC Contingency Plan:</t>
  </si>
  <si>
    <t xml:space="preserve">Contingency mechanisms are in place to continue to deliver services in the event of any failure or compromise of any system or service. </t>
  </si>
  <si>
    <r>
      <t>1.</t>
    </r>
    <r>
      <rPr>
        <b/>
        <sz val="7"/>
        <color theme="1"/>
        <rFont val="Helvetica"/>
      </rPr>
      <t xml:space="preserve">       </t>
    </r>
    <r>
      <rPr>
        <b/>
        <sz val="10"/>
        <color theme="1"/>
        <rFont val="Helvetica"/>
      </rPr>
      <t>Organisation-wide contingency mechanisms and plans to continue to deliver services in the event of any failure, forced shutdown, or compromise of any system or service have been identified, documented, and implemented.</t>
    </r>
  </si>
  <si>
    <r>
      <t>1.</t>
    </r>
    <r>
      <rPr>
        <b/>
        <sz val="7"/>
        <color theme="1"/>
        <rFont val="Helvetica"/>
      </rPr>
      <t xml:space="preserve">       </t>
    </r>
    <r>
      <rPr>
        <b/>
        <sz val="10"/>
        <color theme="1"/>
        <rFont val="Helvetica"/>
      </rPr>
      <t>Business Impact Analysis is undertaken to identify critical systems and information assets and suitable arrangements are in place to protect then recover to agreed objectives (RPO/RTOs).</t>
    </r>
  </si>
  <si>
    <r>
      <t>2.</t>
    </r>
    <r>
      <rPr>
        <b/>
        <sz val="7"/>
        <color theme="1"/>
        <rFont val="Helvetica"/>
      </rPr>
      <t xml:space="preserve">       </t>
    </r>
    <r>
      <rPr>
        <b/>
        <sz val="10"/>
        <color theme="1"/>
        <rFont val="Helvetica"/>
      </rPr>
      <t>Suitable alternative transmission paths are available where there is a risk of impact on the delivery of the essential service due to resource limitation (e.g. transmission equipment or service failure, or important data being blocked or jammed).</t>
    </r>
  </si>
  <si>
    <r>
      <t>3.</t>
    </r>
    <r>
      <rPr>
        <b/>
        <sz val="7"/>
        <color theme="1"/>
        <rFont val="Helvetica"/>
      </rPr>
      <t xml:space="preserve">       </t>
    </r>
    <r>
      <rPr>
        <b/>
        <sz val="10"/>
        <color theme="1"/>
        <rFont val="Helvetica"/>
      </rPr>
      <t>Information security continuity is embedded in the organisation’s wider business continuity management planning.</t>
    </r>
  </si>
  <si>
    <r>
      <t>4.</t>
    </r>
    <r>
      <rPr>
        <b/>
        <sz val="7"/>
        <color theme="1"/>
        <rFont val="Helvetica"/>
      </rPr>
      <t xml:space="preserve">       </t>
    </r>
    <r>
      <rPr>
        <b/>
        <sz val="10"/>
        <color theme="1"/>
        <rFont val="Helvetica"/>
      </rPr>
      <t>Key roles are duplicated and operational delivery knowledge is shared with all individuals involved in the operations and recovery of the essential service.</t>
    </r>
  </si>
  <si>
    <r>
      <t>5.</t>
    </r>
    <r>
      <rPr>
        <b/>
        <sz val="7"/>
        <color theme="1"/>
        <rFont val="Helvetica"/>
      </rPr>
      <t xml:space="preserve">       </t>
    </r>
    <r>
      <rPr>
        <b/>
        <sz val="10"/>
        <color theme="1"/>
        <rFont val="Helvetica"/>
      </rPr>
      <t>The resources that will be needed to carry out any required response activities, and arrangements are in place to make these resources available.</t>
    </r>
  </si>
  <si>
    <r>
      <t>6.</t>
    </r>
    <r>
      <rPr>
        <b/>
        <sz val="7"/>
        <color theme="1"/>
        <rFont val="Helvetica"/>
      </rPr>
      <t xml:space="preserve">       </t>
    </r>
    <r>
      <rPr>
        <b/>
        <sz val="10"/>
        <color theme="1"/>
        <rFont val="Helvetica"/>
      </rPr>
      <t>The types of information that will likely be needed to inform response decisions are known and documented and  arrangements are in place to make this information available.</t>
    </r>
  </si>
  <si>
    <r>
      <t>7.</t>
    </r>
    <r>
      <rPr>
        <b/>
        <sz val="7"/>
        <color theme="1"/>
        <rFont val="Helvetica"/>
      </rPr>
      <t xml:space="preserve">       </t>
    </r>
    <r>
      <rPr>
        <b/>
        <sz val="10"/>
        <color theme="1"/>
        <rFont val="Helvetica"/>
      </rPr>
      <t>Where necessary, arrangements are in place to augment incident response capabilities with external support (e.g. specialist providers of cyber incident response capability).</t>
    </r>
  </si>
  <si>
    <t>Human Resources / Organisational Development</t>
  </si>
  <si>
    <t>15. PEOPLE</t>
  </si>
  <si>
    <t>The organisation has policies and procedures in place to ensure staff and contractors are screened, trained and know their security responsibilities.</t>
  </si>
  <si>
    <t>15.1 Prior to Employment:</t>
  </si>
  <si>
    <t>Employees and contractors understand their responsibilities and are suitable for the roles for which they are considered</t>
  </si>
  <si>
    <r>
      <t>1.</t>
    </r>
    <r>
      <rPr>
        <b/>
        <sz val="7"/>
        <color theme="1"/>
        <rFont val="Helvetica"/>
      </rPr>
      <t xml:space="preserve">       </t>
    </r>
    <r>
      <rPr>
        <b/>
        <sz val="10"/>
        <color theme="1"/>
        <rFont val="Helvetica"/>
      </rPr>
      <t>Pre-employment checks have been performed on all candidates proportional to the role and responsibilities, the classification of the information to be accessed and the perceived risks.</t>
    </r>
  </si>
  <si>
    <r>
      <t>2.</t>
    </r>
    <r>
      <rPr>
        <b/>
        <sz val="7"/>
        <color theme="1"/>
        <rFont val="Helvetica"/>
      </rPr>
      <t xml:space="preserve">       </t>
    </r>
    <r>
      <rPr>
        <b/>
        <sz val="10"/>
        <color theme="1"/>
        <rFont val="Helvetica"/>
      </rPr>
      <t>Employee and contractor contract terms and conditions shall state their responsibilities for information security.</t>
    </r>
  </si>
  <si>
    <t>15.2 During Employment:</t>
  </si>
  <si>
    <t xml:space="preserve">Staff and contractors are aware of and fulfil their information and cyber security responsibilities. </t>
  </si>
  <si>
    <r>
      <t>1.</t>
    </r>
    <r>
      <rPr>
        <b/>
        <sz val="7"/>
        <color theme="1"/>
        <rFont val="Helvetica"/>
      </rPr>
      <t xml:space="preserve">       </t>
    </r>
    <r>
      <rPr>
        <b/>
        <sz val="10"/>
        <color theme="1"/>
        <rFont val="Helvetica"/>
      </rPr>
      <t xml:space="preserve">A staff induction process is in place for new users (including contractors and third party users). </t>
    </r>
  </si>
  <si>
    <r>
      <t>2.</t>
    </r>
    <r>
      <rPr>
        <b/>
        <sz val="7"/>
        <color theme="1"/>
        <rFont val="Helvetica"/>
      </rPr>
      <t xml:space="preserve">       </t>
    </r>
    <r>
      <rPr>
        <b/>
        <sz val="10"/>
        <color theme="1"/>
        <rFont val="Helvetica"/>
      </rPr>
      <t>As part of the induction process staff are made aware of their personal responsibility and obligations to comply with the corporate security policies with regards to system security, data handling, and acceptable use.</t>
    </r>
  </si>
  <si>
    <r>
      <t>3.</t>
    </r>
    <r>
      <rPr>
        <b/>
        <sz val="7"/>
        <color theme="1"/>
        <rFont val="Helvetica"/>
      </rPr>
      <t xml:space="preserve">       </t>
    </r>
    <r>
      <rPr>
        <b/>
        <sz val="10"/>
        <color theme="1"/>
        <rFont val="Helvetica"/>
      </rPr>
      <t>The terms and conditions for their employment, or contract, should be formally signed or otherwise acknowledged and retained to support any subsequent disciplinary action.</t>
    </r>
  </si>
  <si>
    <r>
      <t>1.</t>
    </r>
    <r>
      <rPr>
        <b/>
        <sz val="7"/>
        <color theme="1"/>
        <rFont val="Helvetica"/>
      </rPr>
      <t xml:space="preserve">       </t>
    </r>
    <r>
      <rPr>
        <b/>
        <sz val="10"/>
        <color theme="1"/>
        <rFont val="Helvetica"/>
      </rPr>
      <t xml:space="preserve">There is an established workflow processes that reviews, adds or revokes the access controls and permissions of staff that join, leave or move roles. </t>
    </r>
  </si>
  <si>
    <r>
      <t>2.</t>
    </r>
    <r>
      <rPr>
        <b/>
        <sz val="7"/>
        <color theme="1"/>
        <rFont val="Helvetica"/>
      </rPr>
      <t xml:space="preserve">       </t>
    </r>
    <r>
      <rPr>
        <b/>
        <sz val="10"/>
        <color theme="1"/>
        <rFont val="Helvetica"/>
      </rPr>
      <t>Information security responsibilities and duties that remain valid after termination or change of employment shall be defined, communicated to the employee or contractor and enforced.</t>
    </r>
  </si>
  <si>
    <r>
      <t>3.</t>
    </r>
    <r>
      <rPr>
        <b/>
        <sz val="7"/>
        <color theme="1"/>
        <rFont val="Helvetica"/>
      </rPr>
      <t xml:space="preserve">       </t>
    </r>
    <r>
      <rPr>
        <b/>
        <sz val="10"/>
        <color theme="1"/>
        <rFont val="Helvetica"/>
      </rPr>
      <t>All employees and external party users shall return all of the organisational assets in their possession upon termination of their employment, contract or agreement.</t>
    </r>
  </si>
  <si>
    <r>
      <t>4.</t>
    </r>
    <r>
      <rPr>
        <b/>
        <sz val="7"/>
        <color theme="1"/>
        <rFont val="Helvetica"/>
      </rPr>
      <t xml:space="preserve">       </t>
    </r>
    <r>
      <rPr>
        <b/>
        <sz val="10"/>
        <color theme="1"/>
        <rFont val="Helvetica"/>
      </rPr>
      <t>Conflicting duties and areas of responsibility shall be segregated to reduce opportunities for unauthorised or unintentional modification or misuse of the organisation’s assets.</t>
    </r>
  </si>
  <si>
    <r>
      <t>5.</t>
    </r>
    <r>
      <rPr>
        <b/>
        <sz val="7"/>
        <color theme="1"/>
        <rFont val="Helvetica"/>
      </rPr>
      <t xml:space="preserve">       </t>
    </r>
    <r>
      <rPr>
        <b/>
        <sz val="10"/>
        <color theme="1"/>
        <rFont val="Helvetica"/>
      </rPr>
      <t>Users shall ensure that unattended equipment has appropriate protection.</t>
    </r>
  </si>
  <si>
    <r>
      <t>6.</t>
    </r>
    <r>
      <rPr>
        <b/>
        <sz val="7"/>
        <color theme="1"/>
        <rFont val="Helvetica"/>
      </rPr>
      <t xml:space="preserve">       </t>
    </r>
    <r>
      <rPr>
        <b/>
        <sz val="10"/>
        <color theme="1"/>
        <rFont val="Helvetica"/>
      </rPr>
      <t>A clear desk policy for papers and removable storage media and a clear screen policy for information processing facilities shall be adopted.</t>
    </r>
  </si>
  <si>
    <t>15.3 Staff Training &amp; Awareness Culture:</t>
  </si>
  <si>
    <t xml:space="preserve">All employees and contractors receive appropriate awareness education and training with regular assessments and updates as relevant for their job function. </t>
  </si>
  <si>
    <r>
      <t>1.</t>
    </r>
    <r>
      <rPr>
        <b/>
        <sz val="7"/>
        <color theme="1"/>
        <rFont val="Helvetica"/>
      </rPr>
      <t xml:space="preserve">       </t>
    </r>
    <r>
      <rPr>
        <b/>
        <sz val="10"/>
        <color theme="1"/>
        <rFont val="Helvetica"/>
      </rPr>
      <t>Appropriate staff training, awareness-raising and disciplinary processes with regard to cyber resilience are in place for staff at all organisational levels.</t>
    </r>
  </si>
  <si>
    <r>
      <t>2.</t>
    </r>
    <r>
      <rPr>
        <b/>
        <sz val="7"/>
        <color theme="1"/>
        <rFont val="Helvetica"/>
      </rPr>
      <t xml:space="preserve">       </t>
    </r>
    <r>
      <rPr>
        <b/>
        <sz val="10"/>
        <color theme="1"/>
        <rFont val="Helvetica"/>
      </rPr>
      <t>All employees receive regular training on cyber security risks to the organisation. This is tracked and refresher training is completed at suitable intervals.</t>
    </r>
  </si>
  <si>
    <r>
      <t>3.</t>
    </r>
    <r>
      <rPr>
        <b/>
        <sz val="7"/>
        <color theme="1"/>
        <rFont val="Helvetica"/>
      </rPr>
      <t xml:space="preserve">       </t>
    </r>
    <r>
      <rPr>
        <b/>
        <sz val="10"/>
        <color theme="1"/>
        <rFont val="Helvetica"/>
      </rPr>
      <t>There is a culture of awareness and education about cyber security across the organisation.</t>
    </r>
  </si>
  <si>
    <r>
      <t>4.</t>
    </r>
    <r>
      <rPr>
        <b/>
        <sz val="7"/>
        <color theme="1"/>
        <rFont val="Helvetica"/>
      </rPr>
      <t xml:space="preserve">       </t>
    </r>
    <r>
      <rPr>
        <b/>
        <sz val="10"/>
        <color theme="1"/>
        <rFont val="Helvetica"/>
      </rPr>
      <t>All users should be aware of the policy regarding acceptable account usage and their personal responsibility to adhere to corporate security policies including removable media security and mobile device utilisation.</t>
    </r>
  </si>
  <si>
    <r>
      <t>5.</t>
    </r>
    <r>
      <rPr>
        <b/>
        <sz val="7"/>
        <color theme="1"/>
        <rFont val="Helvetica"/>
      </rPr>
      <t xml:space="preserve">       </t>
    </r>
    <r>
      <rPr>
        <b/>
        <sz val="10"/>
        <color theme="1"/>
        <rFont val="Helvetica"/>
      </rPr>
      <t>The effectiveness of security training is monitored through user feedback to determine the effectiveness and value of the security training provided to all users.</t>
    </r>
  </si>
  <si>
    <r>
      <t>6.</t>
    </r>
    <r>
      <rPr>
        <b/>
        <sz val="7"/>
        <color theme="1"/>
        <rFont val="Helvetica"/>
      </rPr>
      <t xml:space="preserve">       </t>
    </r>
    <r>
      <rPr>
        <b/>
        <sz val="10"/>
        <color theme="1"/>
        <rFont val="Helvetica"/>
      </rPr>
      <t xml:space="preserve">Employees receive appropriate training, support and technology to help them manage personal data securely. </t>
    </r>
  </si>
  <si>
    <r>
      <t>7.</t>
    </r>
    <r>
      <rPr>
        <b/>
        <sz val="7"/>
        <color theme="1"/>
        <rFont val="Helvetica"/>
      </rPr>
      <t xml:space="preserve">       </t>
    </r>
    <r>
      <rPr>
        <b/>
        <sz val="10"/>
        <color theme="1"/>
        <rFont val="Helvetica"/>
      </rPr>
      <t>Senior accountable individuals promote a culture of awareness and education about cyber security across the organisation.</t>
    </r>
  </si>
  <si>
    <r>
      <t>8.</t>
    </r>
    <r>
      <rPr>
        <b/>
        <sz val="7"/>
        <color theme="1"/>
        <rFont val="Helvetica"/>
      </rPr>
      <t xml:space="preserve">       </t>
    </r>
    <r>
      <rPr>
        <b/>
        <sz val="10"/>
        <color theme="1"/>
        <rFont val="Helvetica"/>
      </rPr>
      <t>Cyber security information and good practice guidance is easily and widely available.</t>
    </r>
  </si>
  <si>
    <r>
      <t>1.</t>
    </r>
    <r>
      <rPr>
        <b/>
        <sz val="7"/>
        <color theme="1"/>
        <rFont val="Helvetica"/>
      </rPr>
      <t xml:space="preserve">       </t>
    </r>
    <r>
      <rPr>
        <b/>
        <sz val="10"/>
        <color theme="1"/>
        <rFont val="Helvetica"/>
      </rPr>
      <t>Individuals’ cyber security training is monitored to ensure update training is completed and delivered at regular intervals.</t>
    </r>
  </si>
  <si>
    <r>
      <t>2.</t>
    </r>
    <r>
      <rPr>
        <b/>
        <sz val="7"/>
        <color theme="1"/>
        <rFont val="Helvetica"/>
      </rPr>
      <t xml:space="preserve">       </t>
    </r>
    <r>
      <rPr>
        <b/>
        <sz val="10"/>
        <color theme="1"/>
        <rFont val="Helvetica"/>
      </rPr>
      <t>Cyber security training and awareness activities are evaluated for efficacy through staff testing programmes (.e.g. phishing exercises).</t>
    </r>
  </si>
  <si>
    <t>15.4 Staff Skills Assessment:</t>
  </si>
  <si>
    <t xml:space="preserve">Staff, including SMT and board members, are appropriately trained in cyber security and risk assessment.  </t>
  </si>
  <si>
    <r>
      <t>1.</t>
    </r>
    <r>
      <rPr>
        <b/>
        <sz val="7"/>
        <color theme="1"/>
        <rFont val="Helvetica"/>
      </rPr>
      <t xml:space="preserve">       </t>
    </r>
    <r>
      <rPr>
        <b/>
        <sz val="10"/>
        <color theme="1"/>
        <rFont val="Helvetica"/>
      </rPr>
      <t>A formal assessment of security skills is undertaken.</t>
    </r>
  </si>
  <si>
    <r>
      <t>2.</t>
    </r>
    <r>
      <rPr>
        <b/>
        <sz val="7"/>
        <color theme="1"/>
        <rFont val="Helvetica"/>
      </rPr>
      <t xml:space="preserve">       </t>
    </r>
    <r>
      <rPr>
        <b/>
        <sz val="10"/>
        <color theme="1"/>
        <rFont val="Helvetica"/>
      </rPr>
      <t>Staff in security roles should be encouraged to develop and formally validate their security skills through enrolment on a recognised certification scheme.</t>
    </r>
  </si>
  <si>
    <r>
      <t>1.</t>
    </r>
    <r>
      <rPr>
        <b/>
        <sz val="7"/>
        <color theme="1"/>
        <rFont val="Helvetica"/>
      </rPr>
      <t xml:space="preserve">       </t>
    </r>
    <r>
      <rPr>
        <b/>
        <sz val="10"/>
        <color theme="1"/>
        <rFont val="Helvetica"/>
      </rPr>
      <t>Necessary roles for the security of networks and information systems have been identified and appropriately capable and knowledgeable staff fill those roles.</t>
    </r>
  </si>
  <si>
    <t>15.5 Mobile / Remote Working Policy:</t>
  </si>
  <si>
    <t xml:space="preserve">The organisation has in place policies and security measures to manage the risks introduced by people using mobile devices and remote working. </t>
  </si>
  <si>
    <r>
      <t>1.</t>
    </r>
    <r>
      <rPr>
        <b/>
        <sz val="7"/>
        <color theme="1"/>
        <rFont val="Helvetica"/>
      </rPr>
      <t xml:space="preserve">       </t>
    </r>
    <r>
      <rPr>
        <b/>
        <sz val="10"/>
        <color theme="1"/>
        <rFont val="Helvetica"/>
      </rPr>
      <t>A policy and supporting security measures shall be adopted to manage the risks introduced by using mobile devices including BYOD to protect information and data accessed, processed or stored at remote sites.</t>
    </r>
  </si>
  <si>
    <r>
      <t>1.</t>
    </r>
    <r>
      <rPr>
        <b/>
        <sz val="7"/>
        <color theme="1"/>
        <rFont val="Helvetica"/>
      </rPr>
      <t xml:space="preserve">       </t>
    </r>
    <r>
      <rPr>
        <b/>
        <sz val="10"/>
        <color theme="1"/>
        <rFont val="Helvetica"/>
      </rPr>
      <t>Where working arrangements allow for remote or hybrid working, routers provided by the organisation for home-working are renamed with new passwords to prevent unauthorised access via default settings.</t>
    </r>
  </si>
  <si>
    <t>Facilities / Estates</t>
  </si>
  <si>
    <t>16. ENVIRONMENTAL SECURITY</t>
  </si>
  <si>
    <t>Appropriate procedures are in place to reduce the risks from internal and external environmental threats and hazards.</t>
  </si>
  <si>
    <t>16.1 Equipment Location:</t>
  </si>
  <si>
    <t>Equipment shall be sited and protected to reduce environmental impacts on information systems and service delivery</t>
  </si>
  <si>
    <r>
      <t>1.</t>
    </r>
    <r>
      <rPr>
        <b/>
        <sz val="7"/>
        <color theme="1"/>
        <rFont val="Helvetica"/>
      </rPr>
      <t xml:space="preserve">       </t>
    </r>
    <r>
      <rPr>
        <b/>
        <sz val="10"/>
        <color theme="1"/>
        <rFont val="Helvetica"/>
      </rPr>
      <t>Equipment on premise and with third parties is sited and protected to reduce the risks from physical and environmental threats and hazards.</t>
    </r>
  </si>
  <si>
    <r>
      <t>2.</t>
    </r>
    <r>
      <rPr>
        <b/>
        <sz val="7"/>
        <color theme="1"/>
        <rFont val="Helvetica"/>
      </rPr>
      <t xml:space="preserve">       </t>
    </r>
    <r>
      <rPr>
        <b/>
        <sz val="10"/>
        <color theme="1"/>
        <rFont val="Helvetica"/>
      </rPr>
      <t>Network and connectivity cabling is resilient, and protected from interception, interference or damage with redundancy in place.</t>
    </r>
  </si>
  <si>
    <t>Not specified</t>
  </si>
  <si>
    <t>16.2 Power Resilience:</t>
  </si>
  <si>
    <t xml:space="preserve">Equipment shall be protected from power failures and other disruptions caused by failures in supporting utilities. </t>
  </si>
  <si>
    <r>
      <t>1.</t>
    </r>
    <r>
      <rPr>
        <b/>
        <sz val="7"/>
        <color theme="1"/>
        <rFont val="Helvetica"/>
      </rPr>
      <t xml:space="preserve">       </t>
    </r>
    <r>
      <rPr>
        <b/>
        <sz val="10"/>
        <color theme="1"/>
        <rFont val="Helvetica"/>
      </rPr>
      <t>Dependencies on supporting infrastructure (e.g. power, cooling) are identified and recorded.</t>
    </r>
  </si>
  <si>
    <r>
      <t>2.</t>
    </r>
    <r>
      <rPr>
        <b/>
        <sz val="7"/>
        <color theme="1"/>
        <rFont val="Helvetica"/>
      </rPr>
      <t xml:space="preserve">       </t>
    </r>
    <r>
      <rPr>
        <b/>
        <sz val="10"/>
        <color theme="1"/>
        <rFont val="Helvetica"/>
      </rPr>
      <t>Equipment is protected from power failures and surges and other disruptions caused by failures in supporting utilities such as telecommunications with redundancy in place.</t>
    </r>
  </si>
  <si>
    <t>17. PHYSICAL / BUILDING SECURITY</t>
  </si>
  <si>
    <t>To prevent unauthorised physical access, damage and interference with the organisation’s information systems and services.</t>
  </si>
  <si>
    <t>17.1 Access Control:</t>
  </si>
  <si>
    <t>Building and secure areas access shall be protected by appropriate entry controls to ensure that only authorised personnel are allowed admittance.</t>
  </si>
  <si>
    <r>
      <t>1.</t>
    </r>
    <r>
      <rPr>
        <b/>
        <sz val="7"/>
        <color theme="1"/>
        <rFont val="Helvetica"/>
      </rPr>
      <t xml:space="preserve">       </t>
    </r>
    <r>
      <rPr>
        <b/>
        <sz val="10"/>
        <color theme="1"/>
        <rFont val="Helvetica"/>
      </rPr>
      <t>Appropriately secure accommodation, and appropriate policies and practices governing its use, are in place to protect personnel, hardware, programs, networks and data from loss, damage or compromise.</t>
    </r>
  </si>
  <si>
    <r>
      <t>1.</t>
    </r>
    <r>
      <rPr>
        <b/>
        <sz val="7"/>
        <color theme="1"/>
        <rFont val="Helvetica"/>
      </rPr>
      <t xml:space="preserve">       </t>
    </r>
    <r>
      <rPr>
        <b/>
        <sz val="10"/>
        <color theme="1"/>
        <rFont val="Helvetica"/>
      </rPr>
      <t>Delivery and loading areas and other access points are controlled.</t>
    </r>
  </si>
  <si>
    <t>17.2 Internal Security:</t>
  </si>
  <si>
    <t xml:space="preserve">Internal security perimeters shall be defined with policies and active alerting systems used to protect areas that contain sensitive data, critical information and essential information systems. </t>
  </si>
  <si>
    <r>
      <t>1.</t>
    </r>
    <r>
      <rPr>
        <b/>
        <sz val="7"/>
        <color theme="1"/>
        <rFont val="Helvetica"/>
      </rPr>
      <t xml:space="preserve">       </t>
    </r>
    <r>
      <rPr>
        <b/>
        <sz val="10"/>
        <color theme="1"/>
        <rFont val="Helvetica"/>
      </rPr>
      <t>Secure accommodation areas are defined and segregated to protect areas that contain either sensitive data or information processing facilities.</t>
    </r>
  </si>
  <si>
    <r>
      <t>2.</t>
    </r>
    <r>
      <rPr>
        <b/>
        <sz val="7"/>
        <color theme="1"/>
        <rFont val="Helvetica"/>
      </rPr>
      <t xml:space="preserve">       </t>
    </r>
    <r>
      <rPr>
        <b/>
        <sz val="10"/>
        <color theme="1"/>
        <rFont val="Helvetica"/>
      </rPr>
      <t>Appropriate policies and practices governing use of the secure accommodation and access are in place.</t>
    </r>
  </si>
  <si>
    <r>
      <t>1.</t>
    </r>
    <r>
      <rPr>
        <b/>
        <sz val="7"/>
        <color theme="1"/>
        <rFont val="Helvetica"/>
      </rPr>
      <t xml:space="preserve">       </t>
    </r>
    <r>
      <rPr>
        <b/>
        <sz val="10"/>
        <color theme="1"/>
        <rFont val="Helvetica"/>
      </rPr>
      <t>Secure areas are protected by entry controls to ensure that only authorised personnel are allowed access.</t>
    </r>
  </si>
  <si>
    <r>
      <t>2.</t>
    </r>
    <r>
      <rPr>
        <b/>
        <sz val="7"/>
        <color theme="1"/>
        <rFont val="Helvetica"/>
      </rPr>
      <t xml:space="preserve">       </t>
    </r>
    <r>
      <rPr>
        <b/>
        <sz val="10"/>
        <color theme="1"/>
        <rFont val="Helvetica"/>
      </rPr>
      <t>Physical security for offices, rooms and facilities shall be defined and implemented; to include, for example, intruder detection, fire and flood alarms and alerting systems.</t>
    </r>
  </si>
  <si>
    <t>SLC Cyber Risk Register</t>
  </si>
  <si>
    <t>Dated reviewed by Head of MIS</t>
  </si>
  <si>
    <t>Dated reviewed by IT</t>
  </si>
  <si>
    <t>Next date of review</t>
  </si>
  <si>
    <t>No.</t>
  </si>
  <si>
    <t>Date Raised</t>
  </si>
  <si>
    <t>Link to Quality Indicators / Strategic Aim</t>
  </si>
  <si>
    <t>Description</t>
  </si>
  <si>
    <t>Impact Rating (1-4)</t>
  </si>
  <si>
    <t>Probability Rating (1-4)</t>
  </si>
  <si>
    <t>Risk Score</t>
  </si>
  <si>
    <t>Previous submission risk score</t>
  </si>
  <si>
    <t>Movement since last submission</t>
  </si>
  <si>
    <t>Adds the score of all open risks</t>
  </si>
  <si>
    <t>Counts the number of open risks</t>
  </si>
  <si>
    <t>Adds the score of all being mitigated risks</t>
  </si>
  <si>
    <t>Counts the number of being mitigated risks</t>
  </si>
  <si>
    <t>Implications</t>
  </si>
  <si>
    <t>Mitigation Action</t>
  </si>
  <si>
    <t>Post-mitigation impact</t>
  </si>
  <si>
    <t>Post-mitigation probability</t>
  </si>
  <si>
    <t>Post-mitigation score</t>
  </si>
  <si>
    <t>Previous submission mitigation score</t>
  </si>
  <si>
    <t xml:space="preserve">Progress To Green: Key Actions </t>
  </si>
  <si>
    <t>Comments</t>
  </si>
  <si>
    <t xml:space="preserve">Risk Owner </t>
  </si>
  <si>
    <t>A01  Broken Access Control - Access control enforces policy such that users cannot act outside of their intended permissions. 
Failures typically lead to unauthorized information disclosure, modification, or destruction of all data or performing a business function outside the user's limits.</t>
  </si>
  <si>
    <t xml:space="preserve"> - Attacker could get access to sensitive data (e.g. PII data, financial data which would cause a data breach) or part of the infrastructure(Domain controller, servers, etc.) and extract data or act maliciously
- accidental exposure or corruption for example if all users using the same devices without separation of accounts they would have access to the same set of files/folders</t>
  </si>
  <si>
    <t xml:space="preserve">  - Unique staff/student/visitor user accounts using Access control(AD) 
 - strong password policy and MFA
 - Separate local admin/domain admin
 - Role based access/Conditional access controls</t>
  </si>
  <si>
    <t xml:space="preserve">November 2025 - GM
- Now on Microsoft A5 licensing for all users/admins the org
- MFA (Enable for all standard users and admins  in org)
- MFA (Enabled for Firewall access)
- Conditional Access Policies Enabled (Risky SignIns and Risky Users)
- No option for VPN-SSH MFA.
- Intune for patch and compliance management
</t>
  </si>
  <si>
    <t>Operations/ system admins</t>
  </si>
  <si>
    <t>Microsoft A5 - 
https://www.microsoft.com/en-us/education/blog/2023/01/protect-against-cybersecurity-risks-with-microsoft-365-a5-security/
https://learn.microsoft.com/en-us/microsoft-365/education/guide/4-advanced/security/advanced-security-compliance-a5-addons</t>
  </si>
  <si>
    <t xml:space="preserve">A02 Cryptographic Failures - The first thing is to determine the protection needs of data in transit and at rest. 
For example, passwords, credit card numbers, health records, personal information, and business secrets require extra protection, mainly if that data falls under privacy laws, e.g., EU's General Data Protection Regulation (GDPR), or regulations, e.g., financial data protection such as PCI Data Security Standard (PCI DSS).
</t>
  </si>
  <si>
    <t xml:space="preserve"> - Transfer of information between any two parties could be compromised(This could include sensitive information e.g. DOB, bank details, etc.). Passwords and 2FA codes could be intercepted which could lead to data breaches
 - Stolen, lost or decommissioned hardware could have sensitive information that could be accessed by and attacker
 - Compromised device could give an attacker access to encryption keys/ passwords so they can attack other device/network devices.</t>
  </si>
  <si>
    <t xml:space="preserve">  - Key and password managements
 - Policies and procedures for management of encrypted data including decommissioned/EOL devices
 - Disk encryption on all devices
 - TLS/Https on all web applications
- Email access using TLS/Encryption
 - Protect the configuration files inside the development/production environments by using Encryption where possible.</t>
  </si>
  <si>
    <t>November 2025 - GM
- Now on Microsoft A5 licensing for all users/admins the org
- All User devices BitLockered (Disk Encryption) .
- Microsoft Purview (still be be fully configured).
- Microsoft Defender for Identity.
- Still investigating additional new SSL required Outlook.</t>
  </si>
  <si>
    <t xml:space="preserve">A03 Injection - Some of the more common injections are SQL, NoSQL, OS command, Object Relational Mapping (ORM), LDAP, and Expression Language (EL) or Object Graph Navigation Library (OGNL) injection. 
The concept is identical among all interpreters. </t>
  </si>
  <si>
    <t>This could be used to directly get access to information user should not get access to  e.g. PI data, financial data or even security related data that can be used to either get further access to even more sensetive data or just to sell that data in the dark web</t>
  </si>
  <si>
    <t xml:space="preserve"> - Sanetising the input in all applications, API access points. 
 - Making sure there are error handling for most if not all errors in our system and follow a error reporting policy(eg. Errors have to be unique or uniform, should they say what the issue is or not as attachers can use this information in thier attach)
 - Using Frameworks/packages to make the input sanetisation ruting and easy to do for developers.
 - Avoid using the user input directly in queries to any data source in the inhouse applications.</t>
  </si>
  <si>
    <t xml:space="preserve">November 2025 - GM
- All Development systems are now on Laravel Framework
- All users logins to use a systems use SSO and are protected by MFA (Microsoft) </t>
  </si>
  <si>
    <t>Developers</t>
  </si>
  <si>
    <t>A04 Insecure Design - Insecure design is a broad category representing different weaknesses, expressed as “missing or ineffective control design.” Insecure design is not the source for all other Top 10 risk categories. There is a difference between insecure design and insecure implementation. We differentiate between design flaws and implementation defects for a reason, they have different root causes and remediation. A secure design can still have implementation defects leading to vulnerabilities that may be exploited. An insecure design cannot be fixed by a perfect implementation as by definition, needed security controls were never created to defend against specific attacks. One of the factors that contribute to insecure design is the lack of business risk profiling inherent in the software or system being developed, and thus the failure to determine what level of security design is required.</t>
  </si>
  <si>
    <t xml:space="preserve"> - Increased Risk of Data Breaches: Systems with insecure designs are prime targets for cyberattacks, leading to potential data breaches that can compromise user data and sensitive company information.
 - Legal and Financial Repercussions: Companies may face legal actions, fines, and loss of reputation if insecure design leads to a breach, especially if it violates data protection regulations like GDPR. 
- Costly Remediation: Addressing security flaws stemming from the design phase can be significantly more expensive and time-consuming than fixing coding errors detected in later stages of development.</t>
  </si>
  <si>
    <t xml:space="preserve"> - Secure design requires more time/resources spent in the design stage.
 - Having security requirement the same time as functional requirement but at a higher pirority so they won't be cut.
 - Planning and documenting </t>
  </si>
  <si>
    <t>November 2025 - GM
- Additonal training required for IT and Dev staff.
- Applying for funding via Public Sector Cyber Upskilling Fund, funded by the Scottish Government’s National Cyber Resilience Unit.</t>
  </si>
  <si>
    <t>A05 Security Misconfiguration -  moves up from #6 in the previous edition; 90% of applications were tested for some form of misconfiguration, with an average incidence rate of 4.5%, and over 208k occurrences of CWEs mapped to this risk category. With more shifts into highly configurable software, it's not surprising to see this category move up. The former category for A4:2017-XML External Entities (XXE) is now part of this risk category.</t>
  </si>
  <si>
    <t>This could result to an attacker getting access to encryption keys, secrets, Identities(AD) etc.Miconfigured outfacing devices could result in an external attacker getting access to the entire network by using these weak points.</t>
  </si>
  <si>
    <t>Security checks using automated systems like Qualys to check the security of our systems. Security check for developed systems using static and dynamic code scans to make sure no security data is exposed to outside world. Review the security configs in regular basis to catch anything that was missed. for setting external devices using two admins so they can both make sure the settings are correct and will not result in an incident.</t>
  </si>
  <si>
    <t xml:space="preserve">November 2025 - GM
- Now on Microsoft A5 licensing for all users/admins the org
- All Servers have Qualys agent that scan for vulnerabilities (VMDR - Vulnerability Management, Detection &amp; Response) portal.
</t>
  </si>
  <si>
    <t>A06 Vulnerable and Outdated Components - was previously titled Using Components with Known Vulnerabilities and is #2 in the Top 10 community survey, but also had enough data to make the Top 10 via data analysis. This category moves up from #9 in 2017 and is a known issue that we struggle to test and assess risk. It is the only category not to have any Common Vulnerability and Exposures (CVEs) mapped to the included CWEs, so a default exploit and impact weights of 5.0 are factored into their scores.</t>
  </si>
  <si>
    <t>using the outdated devices and components could result in attacker using the known vaulnrelabilties to attack the device/component to get access to the device and in trun use the device to get access to the rest of the network</t>
  </si>
  <si>
    <t xml:space="preserve">Tracking asset's EOD would allow you to know when stop using a device. Bill of components for inhouse applications would allow us to monitor any vaulnrebalities . Keeping component(Software and Hardware) up to date will remove the risk of old vaulrebablities being used. Update policy to know to update what device and when to defer them. </t>
  </si>
  <si>
    <t xml:space="preserve">November 2025 - GM
- All devices and disposals now recorded on Asset System (SLC Assets).
- All Servers have Qualys agent that scan for vulnerabilities (VMDR - Vulnerability Management, Detection &amp; Response) portal.
- Intune for patch and compliance management
</t>
  </si>
  <si>
    <t>A07 Identification and Authentication Failures - was previously Broken Authentication and is sliding down from the second position, and now includes CWEs that are more related to identification failures. This category is still an integral part of the Top 10, but the increased availability of standardized frameworks seems to be helping.</t>
  </si>
  <si>
    <t>Identification and Authentication Faliurs could result in multiple issues including:
 - Data breach and loss of Confidentiality.
 - System and network Compromise
 - Regulatory Compliance violations.
 - Resource and service misuse
 - Impact on incident responce</t>
  </si>
  <si>
    <t xml:space="preserve"> - Implimentation and use of 2FA or MFA
 - Strong password policy including long and complex password with a reasonable expiration
 - Regular audit and Pentesting
 - Anomoly detection and Behaviour Analysys
 - Trainging users eg. Don't reuse the password etc.
 - Update and patch management
</t>
  </si>
  <si>
    <t xml:space="preserve">November 2025 - GM
- Now on Microsoft A5 licensing for all users/admins the org
- Conditional Access Policies Enabled (Risky SignIns and Risky Users)
- Microsoft Defender for Identity
- MFA (Enable for all standard users and admins  in org)
</t>
  </si>
  <si>
    <t>A08 Software and Data Integrity Failures - is a new category for 2021, focusing on making assumptions related to software updates, critical data, and CI/CD pipelines without verifying integrity. One of the highest weighted impacts from Common Vulnerability and Exposures/Common Vulnerability Scoring System (CVE/CVSS) data mapped to the 10 CWEs in this category. A8:2017-Insecure Deserialization is now a part of this larger category.</t>
  </si>
  <si>
    <t>This could result in:
 - Instability in systems and acuracy of the output of those systems.
 - Security Vulnerability e.g. SQL or Command injection attacks.
 - Loss of data by intentional or accidental deletion or corruption.
 - Loss of Trust reputation damage.
 - Financial impacts eg. cost of fixing the data/system, lose of income, etc.</t>
  </si>
  <si>
    <t xml:space="preserve"> - Data validation and Sanitisation for all input/outputs
 - use cryptographic techniques to confirm the data integrity like hashes, checksums and digital signatures
 - Audit and monitory any data transations eg. Loging the access or use
 - Redundancy and backup of all data and have data integrity checks for the backups as well
 - Access controls to reduce the risk of insider attacks as well as unauthorised access</t>
  </si>
  <si>
    <t>November 2025 - GM
- Now on Microsoft A5 licensing for all users/admins the org
- Veeam Backup (3-2-1-1-0 rule) VMs stored on production SAN, backed up the back up SAN, Stored Offline (Tape) and replicated Online (Azure Storage) - Veeam now has AV built in for ransomeware protection.
- All Servers have Qualys agent that scan for vulnerabilities (VMDR - Vulnerability Management, Detection &amp; Response) portal.
- Intune for patch and compliance management</t>
  </si>
  <si>
    <t>Veeam - https://community.veeam.com/blogs-and-podcasts-57/3-2-1-1-0-golden-backup-rule-569</t>
  </si>
  <si>
    <t>A09 Security Logging and Monitoring Failures - was previously A10:2017-Insufficient Logging &amp; Monitoring and is added from the Top 10 community survey (#3), moving up from #10 previously. This category is expanded to include more types of failures, is challenging to test for, and isn't well represented in the CVE/CVSS data. However, failures in this category can directly impact visibility, incident alerting, and forensics.</t>
  </si>
  <si>
    <t>This could result in:
 - Delays in detecting a security incident
 - Inability to respond to an incident because we don't know the extend of the incident
 - Compliance Violations for example in duty of care
 - Loss of forensic data
 - Reputational damage as a result of delay in responding to an incident
 - Financial impact e.g. loss of business  due to reputational damage</t>
  </si>
  <si>
    <t xml:space="preserve"> - Comperehensive logging policy, this includes what should be logged, how logs are stored and secured and how long to keep them
 - Regular audits and reviews, this is for the logging systems and check the integrity of the logs
 - Real time monitoring and Alerting
 - Secure storage and management of logs
 - integrating the longs into the incident responce plan.
 - Training of the IT staff about the importance of logs</t>
  </si>
  <si>
    <t xml:space="preserve">November 2025 - GM
- Now on Microsoft A5 licensing for all users/admins the org.
- GrayLog no longer in use, will need to revisit this.
- Microsoft Defender for Identity: Detects compromised identities, privilege escalation, and lateral movement attempts using behavioral analytics and machine learning across on-premises and Microsoft 365 environments. 
- Sign in and Login logs store via Microsoft Entra.
</t>
  </si>
  <si>
    <t>A10 Server Side Request Forgery (SSRF)  is added from the Top 10 community survey (#1). The data shows a relatively low incidence rate with above average testing coverage, along with above-average ratings for Exploit and Impact potential. This category represents the scenario where the security community members are telling us this is important, even though it's not illustrated in the data at this time.</t>
  </si>
  <si>
    <t>This could result:
 - Internal network exposure, so an attacker can access and interact with services and resources that should not be-able to interact with without going through firewall
 - Data breach
 - Cloud service service exploitation, Attackers might use SSRF to gain access to cloud service metadata APIs, which can contain sensitive information such as credentials and configuration details
 - Bypassing security controls, SSRF can be used to bypass IP whitelisting and other network access controls.
 - Remote code Execution</t>
  </si>
  <si>
    <t xml:space="preserve"> - input validation and sanetization
 - Restrict url schemes, so allow http and https but block file, ftp or data
 - Use allowlosts and blocklists, IP addresses and domain names
 - Network segmentation and Firewall rules, make sure server only have access to do what it needs and nothing more
 - Monitoring and logging of all outgoing requests from servers and look for high volume of trafic and trafic to unexpected domains/IP addresses
 - Patch and update systems</t>
  </si>
  <si>
    <t xml:space="preserve">November 2025 - GM
- Firewall and Email filtering use automated block list, IT also add to this blocked list via alerts from intel sharing.
- Now on Microsoft A5 licensing for all users/admins the org.
- Microsoft Defender for Identity: Detects compromised identities, privilege escalation, and lateral movement attempts using behavioral analytics and machine learning across on-premises and Microsoft 365 environments. 
- Sign in and Login logs store via Microsoft Entra.
- All Servers have Qualys agent that scan for vulnerabilities (VMDR - Vulnerability Management, Detection &amp; Response) portal.
- Intune for patch and compliance management
</t>
  </si>
  <si>
    <t>Risk Score Reference Grid</t>
  </si>
  <si>
    <t>Score</t>
  </si>
  <si>
    <t>Risk Level</t>
  </si>
  <si>
    <t> </t>
  </si>
  <si>
    <t>Low</t>
  </si>
  <si>
    <t>Green</t>
  </si>
  <si>
    <t>Medium</t>
  </si>
  <si>
    <t>Amber</t>
  </si>
  <si>
    <t>High</t>
  </si>
  <si>
    <t>Red</t>
  </si>
  <si>
    <t>Compliance Score = %</t>
  </si>
  <si>
    <t>Compliance Treatment Plan</t>
  </si>
  <si>
    <t>PSCRF Reference</t>
  </si>
  <si>
    <t>Compliance</t>
  </si>
  <si>
    <t>Actions To Improve</t>
  </si>
  <si>
    <t>Action Owner</t>
  </si>
  <si>
    <t>Action Status</t>
  </si>
  <si>
    <t xml:space="preserve">Actions Completed Date </t>
  </si>
  <si>
    <t>Evidence/Actions folder (link)</t>
  </si>
  <si>
    <t>Customer Notes</t>
  </si>
  <si>
    <t xml:space="preserve">Assessor Notes:- Good Practice (GP)/ Recommendations (R) /Opportunities for Improvement (OFI): </t>
  </si>
  <si>
    <t>Governance Framework Tier 1: 1</t>
  </si>
  <si>
    <t xml:space="preserve">1.	Minutes of board meetings or senior management meetings that demonstrate discussions and decisions related to cyber security and risk management
2.	Documentation of the risk assessment process, including identification of significant cyber risks, evaluation of their potential impact, and the development of risk mitigation strategies
3.	Evidence of regular reviews of the risk assessment and management processes, including updates to risk mitigation strategies based on changes in the threat landscape
4.	Evidence of allocation of resources and budget for cyber security, including staff training, technology investments, and incident response capabilities
5.	Communication materials, such as employee handbooks, internal newsletters, or presentations, that emphasize the importance of cyber security and the role of each employee in managing risk. </t>
  </si>
  <si>
    <t>1.	Documentation of the policy development process, including the involvement of senior management and relevant stakeholders
2.	Training records for employees on data protection and information security policies and procedures
3.	Evidence of regular review and update of policies and procedures to ensure their continued relevance and effectiveness
4.	Evidence of the implementation of security controls and practices that support the policies, such as access controls, encryption, incident response procedures, etc.
5.	Records of security incidents and the subsequent management and resolution processes, demonstrating the effectiveness of the policies and procedures. 
6.	You have appropriate data protection and information security policies and processes in place. 
7.	If required, you ensure that you maintain records of processing activities, and have appointed a Data Protection Officer.</t>
  </si>
  <si>
    <t>1.	Documentation of the organisation's roles and responsibilities for information security, including clear definitions of the responsibilities of named individuals for the security of sensitive information and key operational services.
2.	Evidence of the assignment of responsibility and accountability for the security of sensitive information and key operational services to specific named individuals, including any relevant job descriptions, contracts, or agreements.
3.	Evidence of the integration of the security of sensitive information and key operational services into the overall risk management framework of the organisation, including the identification of relevant risks, the development of mitigation measures, and the tracking of progress.
4.	Evidence of regular monitoring and reporting on the security of sensitive information and key operational services, including regular security reviews, audits, and assessments.
5.	Evidence of the involvement of named individuals in the development and implementation of the organisation's cybersecurity program, including regular communication and engagement with relevant stakeholders.
6.	Evidence of the provision of appropriate training and guidance to named individuals on the security of sensitive information and key operational services, to ensure that they have the knowledge and understanding required to carry out their responsibilities effectively. 
7.	A named Board/Senior Management member identified as responsible for organisational cyber resilience arrangements, with clear lines of responsibility and accountability for the cyber resilience of sensitive information and key operational services.</t>
  </si>
  <si>
    <t>1.	Documentation of the training and guidance program, including the topics covered and the methods used for delivery.
2.	Evidence of attendance records for the senior accountable individuals, showing that they have participated in the training and guidance program.
3.	Evidence of the effectiveness of the training and guidance program, such as feedback from participants, assessments of their knowledge and understanding, and any relevant certification or accreditation.
4.	Documentation of ongoing training and guidance for senior accountable individuals, to ensure that their knowledge and understanding of cybersecurity remains current and relevant.
5.	Evidence of the integration of cybersecurity training and guidance into the overall development and training program for senior accountable individuals, to ensure that it is seen as a key aspect of their role and responsibilities.
6.	Evidence of the involvement of senior accountable individuals in the development and implementation of the organisation's cybersecurity program, to ensure that they have a hands-on understanding of the issues and the measures in place to manage them. 
7.	Your organisation provides general cyber security advice and tailored training and guidance where it is appropriate.</t>
  </si>
  <si>
    <t>Governance Framework Tier 2: 1</t>
  </si>
  <si>
    <t xml:space="preserve">1.	Documentation of the risk assessment process, including the methodology used, the results of the assessment, and any identified risks and vulnerabilities.
2.	Evidence of risk mitigation plans, including the measures taken to reduce the likelihood or impact of identified risks.
3.	Documentation of regular risk reviews and updates, to ensure that the mitigation plans remain effective and that new risks are identified and managed in a timely manner.
4.	Evidence of the implementation of security controls and measures to mitigate the identified risks, such as access controls, data encryption, and incident response procedures.
5.	Evidence of monitoring and reporting of security incidents and vulnerabilities, and evidence of the remediation of any issues identified.
6.	Evidence of regular security audits and assessments, including the results of penetration testing, vulnerability scans, and other types of security testing.
7.	Evidence of communication with relevant stakeholders, such as board members, senior management, and other departments, to ensure that the management of risks to sensitive information and key operational services is understood and supported by all relevant parties.
8.	A governance framework needs to be established that enables and supports a consistent and empowered approach to risk management across the organisation, with ultimate responsibility residing at board level.
9.	Regular Board/Senior Management-level consideration of the cyber threat and the arrangements the organisation has in place to manage risks arising from it, with appropriate management policies and processes in place to direct the overall approach to cyber resilience.  </t>
  </si>
  <si>
    <t xml:space="preserve">1.	Organisational charts or job descriptions that clearly define the roles and responsibilities for information security at all levels of the organisation.
2.	Minutes from board or senior management meetings where the allocation of responsibilities for information security was discussed and agreed upon.
3.	Documentation or evidence of staff training or awareness programs that emphasize the importance of information security and their role in maintaining security.
4.	Policies and procedures that outline the roles and responsibilities of different departments and individuals in maintaining information security.
5.	Evidence of regular security reviews and updates to the information security roles and responsibilities to ensure they are relevant and up-to-date.
6.	Evidence of performance evaluations, where the performance of individuals and departments in fulfilling their information security responsibilities is evaluated and documented. </t>
  </si>
  <si>
    <t>1.	Contracts and agreements with suppliers: These should clearly outline the security responsibilities of both the company and the supplier, and specify any security requirements that the supplier must meet.
2.	Supplier risk assessments: Documentation of periodic risk assessments of suppliers, and any actions taken in response to identified risks, can demonstrate that the company is actively considering the security of its supply chain.
3.	Incident response plans: Documentation of plans for responding to incidents related to suppliers or the supply chain, such as data breaches or disruptions to operations, can demonstrate that the company is prepared for these types of incidents.
4.	Communication and monitoring systems: Evidence of systems for communicating with suppliers and monitoring their security practices, such as regular security audits, can demonstrate the company's commitment to ensuring the security of its supply chain.
5.	Training and awareness programs: Documentation of training programs for suppliers, employees, and partners on security best practices, as well as awareness programs to promote safe and secure behaviour, can demonstrate the company's commitment to managing security risks in its supply chain.</t>
  </si>
  <si>
    <t>Leadership and Responsibility Tier 1: 1</t>
  </si>
  <si>
    <t>1.	Board and management minutes: Minutes of board and management meetings should document any discussions about cyber resilience arrangements and any decisions made related to the responsibility for these arrangements.
2.	Job descriptions or roles and responsibilities: Documentation of the job descriptions or roles and responsibilities of the named board member and senior management member of staff should include specific responsibilities related to cyber resilience.
3.	Cybersecurity policy or framework: Evidence that a cybersecurity policy or framework has been established and approved by the board, which clearly defines the responsibilities of the named board member and senior management member of staff for ensuring the organisation's cyber resilience.
4.	Incident response plans: Documentation of incident response plans should indicate the role of the named board member and senior management member of staff in responding to cybersecurity incidents and ensuring the organisation's resilience.
5.	Training records: Evidence of training and awareness programs for the named board member and senior management member of staff, as well as for employees, on cyber resilience and incident response, can demonstrate that these individuals are equipped to fulfil their responsibilities.</t>
  </si>
  <si>
    <t>1.	Information security policy document: The actual policy document should be available, clearly outlining the organisation's approach to information security and the responsibilities of employees and other stakeholders.
2.	Board minutes or management decisions: Minutes of board or management meetings should document any discussions and decisions related to the information security policy, including its approval and implementation.
3.	Employee training records: Evidence of employee training on the information security policy, including regular refresher training, can demonstrate that the policy is being effectively communicated and implemented throughout the organisation.
4.	Evidence of policy review and updates: Documentation of periodic reviews and updates to the policy, in response to changes in the threat landscape or other factors, can demonstrate that the policy remains relevant and effective.
5.	Evidence of senior management involvement: Documentation of senior management involvement in promoting and upholding the information security policy, such as regular communications or presentations to employees, can demonstrate that the policy is being championed at the highest levels of the organisation.</t>
  </si>
  <si>
    <t>Leadership and Responsibility Tier 2: 1</t>
  </si>
  <si>
    <t>1.	Policies and procedures: Documentation of policies and procedures for information security, such as access controls, incident response, and data protection, should align with the direction set at the board level and be in line with industry best practices.
2.	Implementation and compliance records: Evidence of implementation and compliance with the policies and procedures, such as security audits, risk assessments, and internal control evaluations, can demonstrate that the direction set at the board level is being translated into effective practices.
3.	Training and awareness records: Evidence of employee training and awareness programs, including regular refresher training, on information security policies and procedures can demonstrate that the direction set at the board level is being effectively communicated and implemented throughout the organisation.
4.	Evidence of ongoing monitoring and review: Documentation of ongoing monitoring and review of information security practices, such as regular security reports and risk assessments, can demonstrate that the direction set at the board level is being effectively managed and updated as needed.
5.	Evidence of senior management involvement: Documentation of senior management involvement in the implementation and enforcement of information security policies and procedures, such as regular reports to the board, can demonstrate that the direction set at the board level is being effectively translated into practice.</t>
  </si>
  <si>
    <t>1.	Budget documentation: Documentation of the budget, including budget allocations for cyber resilience and information security activities, should demonstrate that adequate resources have been planned and budgeted for these activities.
2.	Evidence of resource allocation: Evidence of the actual allocation of resources, including personnel, hardware, and software, to support cyber resilience and information security activities, can demonstrate that the budgeted resources are being effectively utilized.
3.	Evidence of resource utilization: Evidence of the utilization of resources, including expenditures and personnel time, can demonstrate that the resources are being effectively used to support cyber resilience and information security activities.
4.	Evidence of senior management involvement: Documentation of senior management involvement in planning and budgeting for cyber resilience and information security activities, such as approval of the budget, can demonstrate that these activities are supported at the highest levels of the organisation.
5.	Evidence of ongoing review and adjustment: Documentation of ongoing review and adjustment of the budget and resources, in response to changes in the threat landscape or other factors, can demonstrate that the board is effectively managing the resources needed to support cyber resilience and information security activities.</t>
  </si>
  <si>
    <t>1.	Stakeholder identification documentation: Documentation of the identification of key stakeholders, such as employees, customers, suppliers, and partners, should be available, demonstrating that all relevant stakeholders have been considered.
2.	Evidence of stakeholder engagement: Evidence of engagement with key stakeholders, such as regular meetings, presentations, or communications, can demonstrate that the stakeholders are being effectively involved in the cybersecurity program.
3.	Evidence of stakeholder feedback: Evidence of stakeholder feedback, such as surveys or focus groups, can demonstrate that the stakeholders are being effectively consulted and their opinions taken into account in the development and implementation of the cybersecurity program.
4.	Evidence of stakeholder participation in training: Evidence of stakeholder participation in training and awareness programs, such as employee training records or customer feedback on cybersecurity education, can demonstrate that the stakeholders are being effectively involved in the cybersecurity program.
5.	Evidence of senior management involvement: Documentation of senior management involvement in engaging and involving key stakeholders, such as regular reports on stakeholder engagement, can demonstrate that the stakeholders are being effectively involved at the highest levels of the organisation.</t>
  </si>
  <si>
    <t>1.	Evidence of senior-level appointment: Documentation of the appointment of senior-level individuals with responsibility for the security of networks and information systems, such as job descriptions or organisational charts, can demonstrate that senior-level accountability and responsibility have been established.
2.	Evidence of decision-making authority: Evidence of delegated decision-making authority, such as written policies and procedures or contracts, can demonstrate that senior-level individuals have the necessary authority to make decisions regarding the security of networks and information systems.
3.	Evidence of senior management involvement: Documentation of senior management involvement in the security of networks and information systems, such as regular reports on security incidents or risk assessments, can demonstrate that senior-level individuals are effectively responsible for the security of these systems.
4.	Evidence of regular performance evaluations: Evidence of regular performance evaluations of senior-level individuals with responsibility for the security of networks and information systems, such as performance review documents or internal control evaluations, can demonstrate that senior-level accountability and responsibility are being effectively managed.
5.	Evidence of incident response and reporting: Evidence of incident response and reporting procedures, such as incident response plans or post-incident reports, can demonstrate that senior-level individuals are effectively responsible for responding to security incidents and managing the security of networks and information systems.</t>
  </si>
  <si>
    <r>
      <t xml:space="preserve">There are in place procedures to provide assurance on the effectiveness of security </t>
    </r>
    <r>
      <rPr>
        <b/>
        <strike/>
        <sz val="11"/>
        <color theme="1"/>
        <rFont val="Helvetica"/>
      </rPr>
      <t>of</t>
    </r>
    <r>
      <rPr>
        <b/>
        <sz val="11"/>
        <color theme="1"/>
        <rFont val="Helvetica"/>
      </rPr>
      <t xml:space="preserve"> systems, services, people and processes. </t>
    </r>
  </si>
  <si>
    <t>1.       There is demonstrable and appropriate independent assurance that five critical network controls are in place:
a)       firewalls
b)       secure configuration 
c)       user access control
d)       malware protection 
e)       patch management</t>
  </si>
  <si>
    <t>Adoption of Standards Tier 1: 1</t>
  </si>
  <si>
    <t>1.	Technical documentation: Technical documentation, such as firewall configurations, secure configuration standards, user access control policies, malware protection procedures, and patch management processes, can demonstrate that the critical network controls have been implemented.
2.	Evidence of testing: Evidence of testing, such as penetration tests or vulnerability scans, can demonstrate that the critical network controls have been tested and are effective in protecting the network.
3.	Evidence of monitoring: Evidence of monitoring, such as logs or alerts from firewalls, secure configuration management tools, user access control systems, malware protection systems, and patch management systems, can demonstrate that the critical network controls are being effectively monitored.
4.	Evidence of independent assurance: Evidence of independent assurance, such as third-party security assessments or audits, can demonstrate that an independent party has verified the implementation and effectiveness of the critical network controls.
5.	Evidence of regular review and update: Evidence of regular review and update of the critical network controls, such as change management records or security policy review documents, can demonstrate that the critical network controls are being effectively managed and updated over time to address new threats and vulnerabilities.</t>
  </si>
  <si>
    <t>Adoption of Standards Tier 2: 1</t>
  </si>
  <si>
    <t>1.	Third-party audit reports: A report from a third-party auditor, such as a security consultant or a certification body, that verifies the security of the technology, people, and processes, can provide evidence that security has been demonstrated and verified.
2.	Evidence of security controls: Evidence of the implementation of security controls, such as firewalls, access controls, encryption, and disaster recovery plans, can demonstrate that technology is secure.
3.	Evidence of personnel security: Evidence of personnel security measures, such as background checks, security training, and security awareness programs, can demonstrate that people are secure.
4.	Evidence of process security: Evidence of process security measures, such as change management procedures, incident response plans, and security risk assessments, can demonstrate that processes are secure.
5.	Evidence of compliance with regulations and standards: Evidence of compliance with regulations and standards, such as ISO 27001, PCI DSS, or NIST SP 800-53, can demonstrate that the technology, people, and processes meet the required security standards.
6.	Evidence of continuous monitoring: Evidence of continuous monitoring and assessment, such as regular vulnerability scans, penetration tests, and security audits, can demonstrate that security is being continuously monitored and improved.</t>
  </si>
  <si>
    <t>1.	Security procedures documentation: Documentation of security procedures, such as security assessment and monitoring plans, can demonstrate that there are procedures in place to check the effectiveness of security measures.
2.	Evidence of security assessments: Evidence of security assessments, such as vulnerability scans, penetration tests, or security audits, can demonstrate that security measures are being tested and evaluated for effectiveness.
3.	Evidence of security monitoring: Evidence of security monitoring, such as logs or alerts from firewalls, intrusion detection systems, or security information and event management (SIEM) systems, can demonstrate that security measures are being monitored in real-time.
4.	Evidence of security incident response: Evidence of security incident response, such as incident reports or incident response plans, can demonstrate that procedures are in place to respond to security incidents and to assess the effectiveness of security measures.
5.	Evidence of continuous improvement: Evidence of continuous improvement, such as change management records or security policy review documents, can demonstrate that security measures are being regularly reviewed and updated to address new threats and vulnerabilities.
6.	Evidence of regulatory compliance: Evidence of regulatory compliance, such as certification reports or regulatory audit results, can demonstrate that security measures meet the required standards and regulations.</t>
  </si>
  <si>
    <t>1.	Evidence of risk assessment: Evidence of a risk assessment, such as a risk register or a threat and vulnerability assessment report, can demonstrate that the security of essential services has been evaluated and that appropriate assurance methods have been selected.
2.	Evidence of security controls implementation: Evidence of the implementation of security controls, such as firewalls, access controls, encryption, and disaster recovery plans, can demonstrate that appropriate assurance methods have been adopted and implemented.
3.	Evidence of third-party assessment: Evidence of third-party assessments, such as certification reports or penetration test results, can demonstrate that appropriate assurance methods have been implemented and validated by a trusted third-party.
4.	Evidence of continuous monitoring: Evidence of continuous monitoring and assessment, such as regular vulnerability scans, penetration tests, or security audits, can demonstrate that the security of essential services is being continuously monitored and improved.
5.	Evidence of security policy compliance: Evidence of compliance with security policies, such as security policy review reports or policy compliance checklists, can demonstrate that appropriate assurance methods have been adopted and implemented.
6.	Evidence of personnel security: Evidence of personnel security measures, such as background checks, security training, and security awareness programs, can demonstrate that appropriate assurance methods have been implemented to secure essential services.</t>
  </si>
  <si>
    <t>1.	Audit plan documentation: Documentation of the audit plan, such as an audit scope and schedule, can demonstrate that audit activities have been carefully planned and agreed to minimize disruptions to business processes.
2.	Evidence of stakeholder engagement: Evidence of engagement with stakeholders, such as meeting minutes or stakeholder communication records, can demonstrate that audit requirements and activities have been agreed with relevant parties to minimize disruptions to business processes.
3.	Evidence of impact analysis: Evidence of an impact analysis, such as a risk assessment or a business process impact analysis, can demonstrate that the potential impact of audit activities on business processes has been considered and minimized.
4.	Evidence of test planning: Evidence of test planning, such as test scripts or test cases, can demonstrate that audit activities have been carefully planned to minimize disruptions to business processes.
5.	Evidence of collaboration with operational teams: Evidence of collaboration with operational teams, such as service level agreements or collaboration agreements, can demonstrate that audit activities have been carefully planned and agreed to minimize disruptions to business processes.
6.	Evidence of scheduling coordination: Evidence of scheduling coordination, such as calendar entries or scheduling reports, can demonstrate that audit activities have been scheduled to minimize disruptions to business processes.</t>
  </si>
  <si>
    <t>1.	Evidence of independent review reports: Evidence of independent review reports, such as security audit reports or penetration test reports, can demonstrate that the organisation's approach to managing information security has been reviewed.
2.	Evidence of change management processes: Evidence of change management processes, such as change management logs or change management approval records, can demonstrate that the implementation of information security controls and policies has been reviewed when significant changes occur.
3.	Evidence of security review schedule: Evidence of a security review schedule, such as a calendar or a security review plan, can demonstrate that the organisation's approach to managing information security is reviewed at planned intervals.
4.	Evidence of security control assessments: Evidence of security control assessments, such as vulnerability scans or control effectiveness assessments, can demonstrate that the implementation of information security controls is reviewed on a regular basis.
5.	Evidence of policy and procedure reviews: Evidence of policy and procedure reviews, such as policy review reports or procedure review checklists, can demonstrate that the organisation's approach to managing information security is reviewed on a regular basis.
6.	Evidence of security awareness training: Evidence of security awareness training, such as training records or training completion reports, can demonstrate that the organisation's employees are aware of the importance of information security and the need for regular reviews.</t>
  </si>
  <si>
    <t>1.	Evidence of regular compliance reviews: Evidence of regular compliance reviews, such as compliance review reports or compliance checklists, can demonstrate that managers are reviewing the compliance of information processing and procedures within their area of responsibility.
2.	Evidence of policy and procedure reviews: Evidence of policy and procedure reviews, such as policy review reports or procedure review checklists, can demonstrate that managers are reviewing the compliance of information processing and procedures with security policies and procedures.
3.	Evidence of security control assessments: Evidence of security control assessments, such as vulnerability scans or control effectiveness assessments, can demonstrate that managers are reviewing the compliance of information processing and procedures with security standards and requirements.
4.	Evidence of security incidents and investigations: Evidence of security incidents and investigations, such as incident reports or investigation reports, can demonstrate that managers are reviewing the compliance of information processing and procedures with security policies, standards, and requirements in response to security incidents.
5.	Evidence of employee training records: Evidence of employee training records, such as training records or training completion reports, can demonstrate that managers are ensuring that employees are aware of security policies, standards, and requirements and are trained to comply with them.
6.	Evidence of performance metrics: Evidence of performance metrics, such as key performance indicators or performance reports, can demonstrate that managers are regularly monitoring and evaluating the compliance of information processing and procedures with security policies, standards, and requirements.</t>
  </si>
  <si>
    <t>1.       If relevant, the organisation can demonstrate compliance with the current PSN controls.</t>
  </si>
  <si>
    <t>Regulatory Compliance Tier1: 1</t>
  </si>
  <si>
    <t>1.	Evidence of PSN control assessments: Evidence of PSN control assessments, such as vulnerability scans or control effectiveness assessments, can demonstrate that the organisation has implemented the PSN controls and that they are effective.
2.	Evidence of PSN control implementation: Evidence of PSN control implementation, such as configuration records or implementation reports, can demonstrate that the organisation has implemented the PSN controls as required.
3.	Evidence of PSN control testing: Evidence of PSN control testing, such as penetration testing reports or security test results, can demonstrate that the PSN controls are effective in protecting the organisation's networks and information systems.
4.	Evidence of PSN control documentation: Evidence of PSN control documentation, such as control procedures or policy documents, can demonstrate that the organisation has implemented the PSN controls in accordance with the PSN guidance and requirements.
5.	Evidence of PSN control maintenance: Evidence of PSN control maintenance, such as change control records or maintenance reports, can demonstrate that the organisation is maintaining the PSN controls and ensuring their continued effectiveness.
6.	Evidence of PSN control compliance: Evidence of PSN control compliance, such as compliance reports or compliance certifications, can demonstrate that the organisation is complying with the PSN controls and requirements.
7.	Evidence of PSN control audits: Evidence of PSN control audits, such as audit reports or audit findings, can demonstrate that the organisation's compliance with the PSN controls has been independently verified by an auditor.</t>
  </si>
  <si>
    <t>2.       If relevant, the organisation can demonstrate compliance with the current PCI standard and controls.</t>
  </si>
  <si>
    <t>1.	Evidence of PCI DSS control assessments: Evidence of PCI DSS control assessments, such as vulnerability scans or penetration testing results, can demonstrate that the organisation has implemented the required PCI DSS controls and that they are effective.
2.	Evidence of PCI DSS control implementation: Evidence of PCI DSS control implementation, such as configuration records or implementation reports, can demonstrate that the organisation has implemented the PCI DSS controls as required.
3.	Evidence of PCI DSS control testing: Evidence of PCI DSS control testing, such as network security scans or security test results, can demonstrate that the PCI DSS controls are effective in protecting cardholder data.
4.	Evidence of PCI DSS control documentation: Evidence of PCI DSS control documentation, such as control procedures or policy documents, can demonstrate that the organisation has implemented the PCI DSS controls in accordance with the PCI DSS guidance and requirements.
5.	Evidence of PCI DSS control maintenance: Evidence of PCI DSS control maintenance, such as change control records or maintenance reports, can demonstrate that the organisation is maintaining the PCI DSS controls and ensuring their continued effectiveness.
6.	Evidence of PCI DSS control compliance: Evidence of PCI DSS control compliance, such as compliance reports or compliance certifications, can demonstrate that the organisation is complying with the PCI DSS controls and requirements.
7.	Evidence of PCI DSS control audits: Evidence of PCI DSS control audits, such as audit reports or audit findings, can demonstrate that the organisation's compliance with the PCI DSS controls has been independently verified by an auditor.</t>
  </si>
  <si>
    <t>3.       If relevant, the organisation can demonstrate compliance with current relevant Operational Technology standards and controls.</t>
  </si>
  <si>
    <t>1.	Evidence of OT control assessments: Evidence of OT control assessments, such as vulnerability scans or penetration testing results, can demonstrate that the organisation has implemented the required OT controls and that they are effective.
2.	Evidence of OT control implementation: Evidence of OT control implementation, such as configuration records or implementation reports, can demonstrate that the organisation has implemented the OT controls as required.
3.	Evidence of OT control testing: Evidence of OT control testing, such as network security scans or security test results, can demonstrate that the OT controls are effective in protecting the OT systems and the information processed by them.
4.	Evidence of OT control documentation: Evidence of OT control documentation, such as control procedures or policy documents, can demonstrate that the organisation has implemented the OT controls in accordance with the relevant OT standards and guidance.
5.	Evidence of OT control maintenance: Evidence of OT control maintenance, such as change control records or maintenance reports, can demonstrate that the organisation is maintaining the OT controls and ensuring their continued effectiveness.
6.	Evidence of OT control compliance: Evidence of OT control compliance, such as compliance reports or compliance certifications, can demonstrate that the organisation is complying with the relevant OT standards and controls.
7.	Evidence of OT control audits: Evidence of OT control audits, such as audit reports or audit findings, can demonstrate that the organisation's compliance with the OT controls has been independently verified by an auditor.</t>
  </si>
  <si>
    <t xml:space="preserve">4.       If relevant, state any specific services that have been accredited to a specific standard. </t>
  </si>
  <si>
    <t>To demonstrate compliance with relevant standards, an organisation would need to provide evidence such as certificates or reports from accredited third-party auditors, or documented internal audits or assessments, that confirm the accreditation of specific services to the relevant standard. The evidence would typically include details on the scope of the accreditation, the standards and controls that have been met, and the results of any assessments or audits. Additionally, the organisation may need to provide documentation that demonstrates their ongoing efforts to maintain the accreditation, such as regular reviews, updates, and audits.</t>
  </si>
  <si>
    <t>Regulatory Compliance Tier2: none</t>
  </si>
  <si>
    <t>No Requirement</t>
  </si>
  <si>
    <t xml:space="preserve">2.1 Policy &amp; Processes: </t>
  </si>
  <si>
    <t>1.       There are information risk management policies and assessment procedures in place.</t>
  </si>
  <si>
    <t>Policy and Processes Tier1: 1</t>
  </si>
  <si>
    <t>1.	Documented policies and procedures related to information risk management.
2.	Evidence of risk assessments and risk treatment plans.
3.	Reports of information security incidents and evidence of the implementation of incident response measures.
4.	Interviews with personnel responsible for information risk management.
5.	Evidence of training and awareness programs related to information risk management.
6.	Evidence of the implementation of technical controls to manage information risks, such as access controls, encryption, and data backup procedures.</t>
  </si>
  <si>
    <t>2.       Organisations shall identify and manage the significant risks to sensitive information and key operational services.</t>
  </si>
  <si>
    <t>1.	Risk assessment reports and risk treatment plans related to sensitive information and key operational services.
2.	Documentation of the organization's risk management framework, including policies and procedures related to identifying, assessing, and mitigating information risks.
3.	Evidence of the implementation of technical controls to manage information risks, such as firewalls, intrusion detection and prevention systems, and security monitoring tools.
4.	Reports of information security incidents and evidence of the implementation of incident response measures.
5.	Interviews with personnel responsible for managing information risks related to sensitive information and key operational services.
6.	Evidence of the implementation of physical controls to protect sensitive information and key operational services, such as access controls, security cameras, and security guards.</t>
  </si>
  <si>
    <t>3.       Senior management and boards regularly review the organisational cyber risks and threats.</t>
  </si>
  <si>
    <t>1.	Meeting minutes related to cyber risks and threats.
2.	Reports or dashboards that track cyber risks and threats.
3.	Interviews with senior management and board members to determine if they are regularly reviewing and discussing cyber risks and threats.
4.	Evidence of a process for identifying and reporting cyber risks and threats to senior management and the board.
5.	Documentation of risk assessments related to cyber risks and threats.
6.	Evidence of training and awareness programs related to cyber risks and threats.</t>
  </si>
  <si>
    <t>4.       Executive management should establish key risk indicators (KRIs) in order to monitor any changes in the risk profiles.</t>
  </si>
  <si>
    <t>1.	Documented key risk indicators (KRIs) established by executive management.
2.	Reports or dashboards that track the KRIs and how they change over time.
3.	Evidence of the monitoring and analysis of the KRIs, such as reports or summaries of KRI data.
4.	Evidence of actions taken in response to changes in the KRIs, such as the implementation of new controls or the updating of risk treatment plans.
5.	Interviews with personnel responsible for monitoring the KRIs.
6.	Evidence of a process for updating the KRIs based on changes in risk profiles.</t>
  </si>
  <si>
    <t>1.       The organisational process ensures that security risks to networks and information systems relevant to essential services are identified, analysed, prioritised, and managed.</t>
  </si>
  <si>
    <t>Policy and Processes Tier2: 1</t>
  </si>
  <si>
    <t>1.	Documented policies and procedures for identifying, analysing, prioritizing, and managing security risks.
2.	Risk assessment reports and risk treatment plans related to networks and information systems relevant to essential services.
3.	Evidence of the implementation of technical controls to manage security risks, such as firewalls, intrusion detection and prevention systems, and security monitoring tools.
4.	Reports of security incidents and evidence of the implementation of incident response measures.
5.	Interviews with personnel responsible for managing security risks related to networks and information systems relevant to essential services.
6.	Evidence of the implementation of physical controls to protect networks and information systems relevant to essential services, such as access controls, security cameras, and security guards.</t>
  </si>
  <si>
    <t>2.       Risk owners are identified.</t>
  </si>
  <si>
    <t>1.	Documented roles and responsibilities for risk owners.
2.	Evidence of risk owners being assigned for each identified risk.
3.	Interviews with risk owners to confirm that they are aware of their responsibilities.
4.	Evidence of training and awareness programs for risk owners.
5.	Evidence of risk owners providing updates on risk management activities.</t>
  </si>
  <si>
    <t>3.       The output from the risk management process is a clear set of security requirements that will address the risks in line with the organisational approach to security.</t>
  </si>
  <si>
    <t>1.	Evidence of security requirements being derived from the risk management process.
2.	Documented security requirements that have been produced as part of the risk management process.
3.	Evidence of security requirements being aligned with the organizational approach to security.
4.	Reviews of security requirements to confirm they are complete and appropriate.
5.	Evidence of security requirements being communicated to relevant stakeholders</t>
  </si>
  <si>
    <t>4.       Significant conclusions reached in the course of the risk management process are communicated to key security decision-makers and accountable individuals.</t>
  </si>
  <si>
    <t>1.	Evidence of communication plans for significant conclusions reached during the risk management process.
2.	Reports or dashboards that track the significant conclusions reached during the risk management process.
3.	Interviews with key security decision-makers and accountable individuals to confirm they have been informed of significant conclusions.
4.	Evidence of actions taken in response to significant conclusions, such as the implementation of new controls or the updating of risk treatment plans.
5.	Evidence of a process for updating key security decision-makers and accountable individuals based on changes in significant conclusions.</t>
  </si>
  <si>
    <t>5.       The effectiveness of the risk management process is reviewed periodically and improvements made as required.</t>
  </si>
  <si>
    <t>1.	Evidence of a process for reviewing the effectiveness of the risk management process.
2.	Reports or dashboards that track the effectiveness of the risk management process.
3.	Evidence of actions taken in response to the review of the risk management process, such as the implementation of new controls or the updating of risk treatment plans.
4.	Interviews with personnel responsible for reviewing the effectiveness of the risk management process.
5.	Evidence of a process for making improvements to the risk management process based on the review results.</t>
  </si>
  <si>
    <t>1.       Key information and IT assets have been identified, risk assessed and prioritised for their vulnerability to cyber-attack.</t>
  </si>
  <si>
    <t>Risk Assessment Tier1: 1</t>
  </si>
  <si>
    <t>1.	Documented inventory of information and IT assets.
2.	Evidence of risk assessments performed for each identified asset.
3.	Risk treatment plans addressing vulnerabilities and potential cyber-attacks.
4.	Evidence of regular updates to the inventory, risk assessments, and risk treatment plans.
5.	Reports or dashboards that track the status of risk assessments and treatments for key assets.
6.	Interviews with personnel responsible for the identification, risk assessment, and prioritization of key assets.</t>
  </si>
  <si>
    <t>2.       Organisations should establish a process to identify security vulnerabilities and rank them according to their level of risk.</t>
  </si>
  <si>
    <t>1.	Documented policies and procedures for identifying security vulnerabilities and ranking them by risk.
2.	Evidence of tools and methodologies used to identify and rank security vulnerabilities.
3.	Reports or dashboards that track the status of vulnerability assessments and treatments.
4.	Evidence of the effectiveness of vulnerability assessments through metrics such as time to remediate vulnerabilities and reduction in vulnerabilities over time.
5.	Interviews with personnel responsible for vulnerability assessments and treatments.
6.	Evidence of periodic reviews and updates to the vulnerability assessment process.</t>
  </si>
  <si>
    <t xml:space="preserve">3.       A systematic risk-based approach is taken to information security, data protection and the security of systems and services. This risk assessment takes into consideration: the technology available; cost of implementation; the nature, scope, context and purpose of any data processing; the probability and impact of the risk being realised. </t>
  </si>
  <si>
    <t>1.	Evidence of a documented risk assessment process that takes into consideration various factors, such as the technology available, cost of implementation, nature, scope, context, and purpose of data processing, and the probability and impact of risk.
2.	Risk assessment reports and risk treatment plans that address identified risks.
3.	Evidence of the effectiveness of the risk assessment process through metrics such as time to remediate risks and reduction in risks over time.
4.	Interviews with personnel responsible for the risk assessment process.
5.	Evidence of periodic reviews and updates to the risk assessment process.
6.	Evidence of alignment between the risk assessment process and relevant legal, regulatory, and contractual requirements.</t>
  </si>
  <si>
    <t>4.       The criteria for performing risk assessments are well defined to ensure risk assessments produce consistent, valid and comparable results.</t>
  </si>
  <si>
    <t>1.	Evidence of documented criteria for performing risk assessments.
2.	Evidence of the use of standardized risk assessment methodologies or frameworks.
3.	Reports or dashboards that track the status of risk assessments and treatments for key assets.
4.	Evidence of periodic training and awareness programs for personnel involved in risk assessments.
5.	Evidence of periodic reviews and updates to the risk assessment criteria.
6.	Evidence of alignment between the risk assessment criteria and relevant legal, regulatory, and contractual requirements.</t>
  </si>
  <si>
    <t>1.       The risk assessments are based on a clearly articulated set of threat assumptions; these are kept up-to-date through an understanding of changing security threats.</t>
  </si>
  <si>
    <t>Risk Assessment Tier2: 1</t>
  </si>
  <si>
    <t>1.	Documentation of the clearly articulated set of threat assumptions and how they were developed, such as through research, analysis, or expert opinion.
2.	Evidence of ongoing monitoring and analysis of emerging security threats, such as regular reviews of industry publications, alerts from security vendors, or threat intelligence feeds.
3.	Minutes or records of meetings or discussions where threat assumptions were reviewed and updated.
4.	Evidence that the threat assumptions were incorporated into the risk assessment process and used to inform the identification and assessment of security risks.
5.	Examples of risk assessments that reflect changes to the threat assumptions, such as the addition of new threats or the adjustment of existing threats based on new information.
6.	Evidence that the threat assumptions were communicated to stakeholders and used to inform security planning and decision-making.</t>
  </si>
  <si>
    <t>2.       Risk assessments are conducted when significant events potentially affect the essential service, such as replacing a system or a change in the cyber security threat.</t>
  </si>
  <si>
    <t>1.	Documentation of the policy or process for identifying when a risk assessment should be conducted, such as through triggers or thresholds.
2.	Examples of risk assessments that were conducted in response to significant events, such as a system replacement or a change in the cyber security threat landscape.
3.	Minutes or records of meetings or discussions where the decision to conduct a risk assessment was made and the scope and objectives were defined.
4.	Evidence that the risk assessment was conducted in a timely manner, such as within a defined timeframe or before the significant event occurred.
5.	Examples of risk assessments that resulted in changes to security controls, procedures, or plans in response to the identified risks.
6.	Evidence that the risk assessment results were communicated to stakeholders and used to inform security planning and decision-making.</t>
  </si>
  <si>
    <t>3.       The risk assessments are dynamic and are updated in the light of relevant changes, which may include technical changes to networks and information systems, change of use and new threat information.</t>
  </si>
  <si>
    <t>1.	Evidence of a documented process for updating risk assessments in the light of relevant changes.
2.	Reports or dashboards that track the status of risk assessments and treatments for key assets.
3.	Evidence of the effectiveness of the risk assessment update process through metrics such as time to update risk assessments and reduction in new risks over time.
4.	Interviews with personnel responsible for updating risk assessments.
5.	Evidence of periodic reviews and updates to the risk assessment update process.
6.	Evidence of alignment between the risk assessment update process and relevant legal, regulatory, and contractual requirements.</t>
  </si>
  <si>
    <t>1.     The information and cyber risk that the organisation is prepared to tolerate is defined, understood and communicated.</t>
  </si>
  <si>
    <t>Risk Treatment Tier1: 1</t>
  </si>
  <si>
    <t>1.	The organization has a documented risk management framework that defines the risk tolerance and risk appetite.
2.	The risk management framework is communicated to all relevant stakeholders in the organization.
3.	The risk tolerance and appetite are regularly reviewed and updated to reflect changing business and technology environments.
4.	The organization has a process in place to ensure that risks are evaluated in the context of the organization's risk tolerance and appetite.
5.	Risk assessments are conducted to identify and evaluate risks in line with the risk tolerance and appetite.
6.	Risk treatment options are evaluated and selected based on their alignment with the organization's risk tolerance and appetite.</t>
  </si>
  <si>
    <t>2.     A risk appetite statement shall be produced and used to guide risk management decisions.</t>
  </si>
  <si>
    <t>1.	The organization has a formal risk appetite statement that has been approved by senior management and the board of directors.
2.	The risk appetite statement is communicated to all relevant stakeholders in the organization.
3.	The risk appetite statement is used to guide risk management decisions at all levels of the organization.
4.	The risk appetite statement is reviewed regularly to ensure that it remains relevant and up-to-date.
5.	Risk management decisions are aligned with the risk appetite statement.
6.	The risk appetite statement is consistent with the organization's overall strategy and objectives.</t>
  </si>
  <si>
    <t>1.     The organisation shall define and apply an information security risk treatment process that identifies appropriate risk treatment options and associated mitigation controls.</t>
  </si>
  <si>
    <t>Risk Treatment Tier2: 1</t>
  </si>
  <si>
    <t xml:space="preserve">1.	The organization has a documented information security risk treatment process.
2.	The risk treatment process is communicated to all relevant stakeholders in the organization.
3.	The risk treatment process is consistently applied across the organization.
4.	The risk treatment process takes into account the organization's risk tolerance and appetite.
5.	The risk treatment process identifies appropriate risk treatment options and associated mitigation controls.
6.	The risk treatment process is regularly reviewed and updated to reflect changes in the risk environment and business requirements.
</t>
  </si>
  <si>
    <t>2.     A risk treatment plan shall be produced</t>
  </si>
  <si>
    <t>1.	The risk treatment plan is based on the organization's risk assessment and risk treatment process.
2.	The risk treatment plan includes specific risk treatment options and associated mitigation controls.
3.	The risk treatment plan is documented and communicated to all relevant stakeholders in the organization.
4.	The risk treatment plan is reviewed and updated regularly to reflect changes in the risk environment and business requirements.
5.	The risk treatment plan is aligned with the organization's risk appetite and tolerance.
6.	The risk treatment plan includes timelines, responsibilities, and resources required for implementing the risk treatment options and mitigation controls.</t>
  </si>
  <si>
    <t>3.     A Statement of Applicability shall be prepared to document the risk treatment and controls adopted.</t>
  </si>
  <si>
    <t>1.	The Statement of Applicability documents the risk treatment and controls adopted by the organization.
2.	The Statement of Applicability is based on the organization's risk assessment and risk treatment plan.
3.	The Statement of Applicability includes a list of applicable security controls and their justification for selection.
4.	The Statement of Applicability is communicated to all relevant stakeholders in the organization.
5.	The Statement of Applicability is reviewed and updated regularly to reflect changes in the risk environment and business requirements.
6.	The Statement of Applicability is aligned with the organization's risk appetite and tolerance.</t>
  </si>
  <si>
    <t xml:space="preserve">4.     The senior management shall assess and sign-off the risk treatment regime, policies and procedures. </t>
  </si>
  <si>
    <t>1.	Senior management has approved and signed-off on the organization's risk treatment regime, policies, and procedures.
2.	Senior management is involved in the risk assessment and risk treatment processes.
3.	The risk treatment regime, policies, and procedures are communicated to all relevant stakeholders in the organization.
4.	The risk treatment regime, policies, and procedures are aligned with the organization</t>
  </si>
  <si>
    <t xml:space="preserve">1.     Responsibility for cyber security risks has been allocated appropriately to named individuals.  </t>
  </si>
  <si>
    <t>Risk Governance Tier1: 1</t>
  </si>
  <si>
    <t>1.	Organisational structure chart that clearly shows roles and responsibilities for cyber security risks.
2.	Job descriptions and employment contracts that include cyber security responsibilities.
3.	Meeting minutes that demonstrate the allocation of cyber security responsibilities to named individuals.
4.	Emails or other communication that document the allocation of cyber security responsibilities to named individuals.
5.	Training records that show that named individuals have received appropriate cyber security training.
6.	Performance appraisal records that demonstrate that named individuals are evaluated on their cyber security performance.</t>
  </si>
  <si>
    <t>2.     Cyber security risks are on the organisational risk register.</t>
  </si>
  <si>
    <t>1.	A copy of the risk register that includes cyber security risks.
2.	Meeting minutes that document the inclusion of cyber security risks on the risk register.
3.	Emails or other communication that discuss the inclusion of cyber security risks on the risk register.
4.	Training records that show that staff involved in the risk management process have been trained in cyber risk management.
5.	A risk management policy or procedure that explicitly requires the inclusion of cyber security risks on the risk register.
6.	Evidence that the risk register is updated regularly, such as version control logs or change management records.</t>
  </si>
  <si>
    <t>3.     Knowledge sharing of risk management through peer-networks is actively undertaken.</t>
  </si>
  <si>
    <t>1.	Meeting minutes or agendas that show regular risk management meetings or working groups.
2.	A document or policy that outlines a formal knowledge sharing process for risk management.
3.	Training records that demonstrate that staff involved in risk management have received appropriate training in knowledge sharing.
4.	Records of presentations, webinars, or training sessions that were held for risk management and knowledge sharing.
5.	Emails or other communication that show sharing of knowledge or experience between peers.
6.	A survey or other feedback mechanism that demonstrates that staff feel they have adequate opportunity to share knowledge and learn from their peers.</t>
  </si>
  <si>
    <t>4.     The board regularly reviews cyber risks.</t>
  </si>
  <si>
    <t>1.	Meeting minutes or agendas that show regular board meetings that include cyber risks on the agenda.
2.	Evidence that board members have received training or education on cyber risks, such as training records or certificates.
3.	Emails or other communication that demonstrate the board's interest in cyber risks.
4.	A risk management policy or procedure that explicitly requires the board to review cyber risks.
5.	Reports or other documentation that are presented to the board on cyber risks, such as regular risk reports or risk assessments.
6.	Feedback or other evidence that demonstrates that the board takes cyber risks seriously and engages in meaningful discussion and decision making around them.</t>
  </si>
  <si>
    <t xml:space="preserve">5.     All executive and non-executive board members are made aware of the cyber risks of the organisation. </t>
  </si>
  <si>
    <t>1.	Meeting minutes or agendas that demonstrate that cyber risks are included on board reports or briefings.
2.	Training records or certificates that show that all board members have received training or education on cyber risks.
3.	Emails or other communication that demonstrate that cyber risks are regularly communicated to all board members.
4.	A risk management policy or procedure that explicitly requires that all board members be made aware of cyber risks.
5.	Evidence of presentations or other training sessions that have been held specifically for board members on cyber risks.
6.	Feedback or other evidence that demonstrates that all board members are actively engaged and informed about cyber risks.</t>
  </si>
  <si>
    <t>6.     There is board-level accountability for cyber risk with a named individual.</t>
  </si>
  <si>
    <t>1.	A policy or procedure that explicitly assigns accountability for cyber risks to a named individual.
2.	Meeting minutes or agendas that show that the named individual reports to the board on cyber risks.
3.	A job description or employment contract that includes accountability for cyber risks.
4.	Emails or other communication that demonstrate the named individual's involvement in cyber risk management.
5.	Training records or certificates that show that the named individual has received appropriate cyber risk management training.
6.	Performance appraisal records or other evidence that demonstrate that the named individual is evaluated on their cyber risk management performance.</t>
  </si>
  <si>
    <t>7.     Staff members are trained in cyber risk assessment and management relevant to their role.</t>
  </si>
  <si>
    <t>1.	Evidence of staff training records or certification in cyber risk management
2.	Evidence of periodic training or refresher courses offered to staff
3.	Interviews with staff members to assess their understanding of cyber risk management
4.	Evidence of an organization-wide training program on cyber risk management
5.	Feedback from staff on the usefulness and effectiveness of the training program
6.	Review of job descriptions or performance objectives to ensure that cyber risk management is included as part of staff responsibilities</t>
  </si>
  <si>
    <t>8.     An organisation-wide risk management culture is promoted by the senior management with demonstrable participation at all levels.</t>
  </si>
  <si>
    <t>1.	Evidence of senior management communications or presentations on cyber risk management
2.	Evidence of participation of senior management in risk management discussions or committees
3.	Feedback from staff on the organization's culture of risk management
4.	Evidence of incentives or rewards for staff who demonstrate good risk management practices
5.	Evidence of a "speak up" culture that encourages staff to report risks or issues
6.	Evidence of a continuous improvement program that incorporates feedback and lessons learned from risk management activities</t>
  </si>
  <si>
    <t>1.     Senior accountable officers receive appropriate training and guidance on risk management.</t>
  </si>
  <si>
    <t>1.	Evidence of training records or certification of senior officers in risk management
2.	Interviews with senior officers to assess their understanding of risk management
3.	Evidence of regular performance reviews that include risk management objectives
4.	Evidence of senior officers' participation in risk management discussions or committees
5.	Evidence of formal guidance or policies on risk management provided to senior officers
6.	Feedback from staff on the effectiveness of senior officers' leadership in risk management</t>
  </si>
  <si>
    <t>2.     There are clear and well-understood channels for communicating and escalating risks</t>
  </si>
  <si>
    <t>1.	Evidence of a documented process for reporting and escalating risks
2.	Interviews with staff to assess their understanding of the reporting and escalation process
3.	Evidence of regular reporting and communication of risks to senior management
4.	Evidence of a culture that encourages staff to report risks or issues
5.	Evidence of an anonymous reporting mechanism for staff to report risks or issues
6.	Feedback from staff on the effectiveness of the reporting and escalation process</t>
  </si>
  <si>
    <t>3.     Senior management regularly reviews the resource allocations to ensure these are sufficient to permit prioritised information security and cyber risk mitigation measures to be implemented.</t>
  </si>
  <si>
    <t>1.	Evidence of a documented process for resource allocation and management
2.	Evidence of regular review and adjustment of resource allocations to address risks
3.	Evidence of senior management's involvement in resource allocation decisions
4.	Evidence of periodic assessments of resource adequacy to address risks
5.	Evidence of the effectiveness of resource allocations in reducing risks or incidents
6.	Feedback from staff on the adequacy of resources to address risks.</t>
  </si>
  <si>
    <t>Supply Chain Assurance Tier1: 1</t>
  </si>
  <si>
    <t>1.	Policies and procedures: Documentation outlining the process for identifying and maintaining an inventory of critical supply chain relationships.
2.	Contracts and agreements: Copies of contracts and agreements with suppliers and partners, including terms and conditions, delivery schedules, and payment terms.
3.	Supplier evaluation reports: Reports detailing the performance of suppliers and partners, including risk assessments, on-time delivery rates, and quality metrics.
4.	Communication records: Documentation of communication with suppliers and partners, including regular updates, performance reviews, and correspondence related to critical issues.
5.	Inventory records: Records showing the quantity and type of goods, services, or works procured from each supplier and partner, as well as any changes to the inventory over time.
6.	Risk management plans: Documentation of risk management plans and strategies related to supply chain relationships, including contingency plans for potential disruptions.
7.	Management reports: Regular reports generated by the procurement or supply chain management team that provide visibility into the inventory of critical supply chain relationships and their performance.</t>
  </si>
  <si>
    <t>1.	Policy documentation: The written policy outlining the organisation's approach to managing cyber security risks in the supply chain, including risk assessment criteria and mitigation strategies.
2.	Risk assessments: Documentation of risk assessments conducted on suppliers and partners, including assessments of their cyber security posture and the potential risks posed to the organisation.
3.	Supplier contracts: Contracts and agreements with suppliers that include provisions related to cyber security, such as the requirement for regular security audits and the implementation of security controls.
4.	Monitoring and reporting: Evidence of regular monitoring and reporting on the performance of suppliers and partners in respect of cyber security, including reports of security incidents and remediation actions taken.
5.	Cyber security training: Documentation of cyber security training provided to employees and suppliers, including training on the importance of secure practices and the handling of sensitive information.
6.	Incident response plans: Documentation of incident response plans in place to address potential security incidents in the supply chain, including protocols for reporting and responding to incidents.
7.	Continuous improvement: Evidence of ongoing efforts to improve the organisation's cyber security posture, including regular security audits, risk assessments, and the implementation of new controls and technologies.</t>
  </si>
  <si>
    <t>1.	Policy documentation: Written policy outlining the organisation's approach to managing security risks associated with third-party suppliers, including risk assessment criteria and mitigation strategies.
2.	Risk assessments: Documentation of risk assessments conducted on suppliers, including assessments of their security posture and the potential risks posed to the organisation.
3.	Supplier contracts: Contracts and agreements with suppliers that include provisions related to security, such as the requirement for regular security audits and the implementation of security controls.
4.	Monitoring and reporting: Evidence of regular monitoring and reporting on the performance of suppliers in respect of security, including reports of security incidents and remediation actions taken.
5.	Security training: Documentation of security training provided to employees and suppliers, including training on the importance of secure practices and the handling of sensitive information.
6.	Incident response plans: Documentation of incident response plans in place to address potential security incidents involving third-party suppliers, including protocols for reporting and responding to incidents.
7.	Continuous improvement: Evidence of ongoing efforts to improve the organisation's security posture, including regular security audits, risk assessments, and the implementation of new controls and technologies.
8.	Third-party management processes: Documentation of processes for managing third-party relationships, including the selection, onboarding, and ongoing monitoring of suppliers, and the management of security incidents involving suppliers.</t>
  </si>
  <si>
    <t>1.	Supplier contracts: Contracts and agreements with suppliers that include provisions related to security, including requirements for the implementation of appropriate security measures.
2.	Security certifications: Copies of security certifications obtained from suppliers, such as Cyber Essentials or ISO 27001, demonstrating their commitment to implementing appropriate security measures.
3.	Risk assessments: Documentation of risk assessments conducted on suppliers, including assessments of their security posture and the potential risks posed to the organisation.
4.	Security questionnaires: Completed security questionnaires from suppliers, detailing the security measures they have in place and the controls they have implemented to protect systems, services, data, and information.
5.	Security audits: Documentation of security audits conducted on suppliers, including the results of the audits and any recommendations for improvements to their security posture.
6.	Evidence of implementation: Evidence of the implementation of security measures by suppliers, such as system logs, configuration management records, and evidence of security testing.
7.	Management reports: Regular reports generated by the procurement or supply chain management team that provide visibility into the security posture of suppliers and the measures they have in place to protect systems, services, data, and information.</t>
  </si>
  <si>
    <t>1.	Supplier contracts: Contracts and agreements with suppliers that include provisions related to cybersecurity, including requirements for periodic attestation and evidence of their ability to meet cybersecurity requirements.
2.	Attestation reports: Reports generated by suppliers or third parties that provide evidence of their ability to meet cybersecurity requirements, including the results of security audits, assessments, and certifications.
3.	Evidence of independent assurance: Evidence of independent assurance activities, such as security audits and assessments, conducted on suppliers or third parties to confirm their ability to meet cybersecurity requirements.
4.	Monitoring and reporting: Evidence of regular monitoring and reporting on the performance of suppliers and third parties in respect of cybersecurity, including reports of security incidents and remediation actions taken.
5.	Evidence of continuous improvement: Evidence of ongoing efforts by suppliers and third parties to improve their cybersecurity posture, including regular security audits, assessments, and the implementation of new controls and technologies.
6.	Evidence of implementation: Evidence of the implementation of cybersecurity measures by suppliers and third parties, such as system logs, configuration management records, and evidence of security testing.</t>
  </si>
  <si>
    <t>1.	Supplier contracts: Contracts and agreements with suppliers that include provisions related to security and regulatory compliance, such as the requirement for the protection of personal data in accordance with GDPR.
2.	Evidence of negotiation: Documentation of the negotiation process between the organisation and suppliers, including the agreement on security and regulatory compliance requirements.
3.	Evidence of understanding: Evidence of the supplier's understanding of the security and regulatory compliance requirements, such as written statements of acknowledgement and signed contracts.
4.	Evidence of implementation: Evidence of the implementation of security and regulatory compliance measures by suppliers, such as system logs, configuration management records, and evidence of security testing.
5.	Risk assessments: Documentation of risk assessments conducted on suppliers, including assessments of their security posture and the potential risks posed to the organisation.
6.	Incident response plans: Documentation of incident response plans in place to address potential security incidents involving third-party suppliers, including protocols for reporting and responding to incidents.
7.	Monitoring and reporting: Evidence of regular monitoring and reporting on the performance of suppliers in respect of security and regulatory compliance, including reports of security incidents and remediation actions taken.</t>
  </si>
  <si>
    <t>Supply Chain Assurance Tier2: None</t>
  </si>
  <si>
    <t>Roles and Responsibiities Tier1: 1</t>
  </si>
  <si>
    <t>1.	Service agreements: Service agreements and contracts with suppliers that clearly define the security-related responsibilities of each party.
2.	Evidence of negotiation: Documentation of the negotiation process between the organisation and suppliers, including the agreement on security-related responsibilities.
3.	Evidence of understanding: Evidence of the supplier's understanding of the security-related responsibilities, such as written statements of acknowledgement and signed contracts.
4.	Responsibility matrix: A matrix or similar document that clearly defines and maps the security-related responsibilities of each party, including the organisation and its suppliers.
5.	Incident response plans: Documentation of incident response plans in place to address potential security incidents involving third-party suppliers, including protocols for reporting and responding to incidents.
6.	Evidence of implementation: Evidence of the implementation of security measures by both the organisation and its suppliers, such as system logs, configuration management records, and evidence of security testing.
7.	Monitoring and reporting: Evidence of regular monitoring and reporting on the performance of suppliers in respect of security, including reports of security incidents and remediation actions taken.</t>
  </si>
  <si>
    <t>Roles and Responsibiities Tier2: 1</t>
  </si>
  <si>
    <t>1.	Incident response plans: Documentation of incident response plans in place to address potential security incidents involving third-party suppliers, including protocols for reporting and responding to incidents.
2.	Responsibility matrix: A matrix or similar document that clearly defines and maps the security-related responsibilities of each party, including the organisation and its suppliers, for incident management.
3.	Evidence of negotiation: Documentation of the negotiation process between the organisation and suppliers, including the agreement on the shared-responsibility model for incident management.
4.	Evidence of understanding: Evidence of the supplier's understanding of the shared-responsibility model for incident management, such as written statements of acknowledgement and signed contracts.
5.	Evidence of implementation: Evidence of the implementation of incident management processes by both the organisation and its suppliers, including regular incident response drills and testing.
6.	Monitoring and reporting: Evidence of regular monitoring and reporting on the performance of suppliers in respect of incident management, including reports of incidents and remediation actions taken.
7.	Communication plan: Documentation of a communication plan that outlines the roles and responsibilities of each party in incident management, as well as the methods and frequency of communication between the organisation and its suppliers.</t>
  </si>
  <si>
    <t xml:space="preserve">There is visibility and control on third-party users (or automated functions,G1:G4:F1:F4,2,TRUE) that can access organisational systems, services, data and information data and these are appropriately verified, authenticated and authorised. </t>
  </si>
  <si>
    <t>1.       Only individually authenticated and authorised users can connect to or access the organisation networks or information systems.</t>
  </si>
  <si>
    <t>Access Control Tier1: 1</t>
  </si>
  <si>
    <t>1.	Access control policies: Documentation of access control policies, including authentication and authorization procedures, which define the criteria for granting access to the organisation's networks and information systems.
2.	User authentication records: Records of user authentication, including logs of successful and unsuccessful authentication attempts, which demonstrate that authentication is being performed.
3.	Authorization records: Records of user authorization, including records of the granting and revocation of access to specific networks and information systems, which demonstrate that authorization is being performed.
4.	System logs: System logs that show the activity of individual users, including successful and unsuccessful access attempts, which demonstrate that access control is being enforced.
5.	Evidence of user training: Evidence of user training on the importance of secure authentication and authorization practices, including the use of strong passwords and multi-factor authentication.
6.	Evidence of password management: Evidence of password management practices, including the use of strong passwords, regular password changes, and the implementation of a password vault or similar solution to securely store passwords.
7.	Evidence of access review: Evidence of regular access reviews, including records of the review of access rights and the removal of access for users who no longer require it.</t>
  </si>
  <si>
    <t>1.       Both electronic and physical access requires individual authentication and authorisation.</t>
  </si>
  <si>
    <t>Access Control Tier2: 1</t>
  </si>
  <si>
    <t>1.	Physical access control policies: Documentation of physical access control policies, including procedures for authenticating and authorizing individuals for physical access to the organisation's facilities.
2.	Access control records: Records of physical access control, including logs of successful and unsuccessful access attempts, which demonstrate that authentication and authorization are being performed for physical access.
3.	Evidence of user training: Evidence of user training on the importance of secure authentication and authorization practices for physical access, including the use of identification cards or biometric authentication.
4.	Evidence of access review: Evidence of regular access reviews, including records of the review of physical access rights and the removal of access for users who no longer require it.
5.	Physical security devices: Evidence of the use of physical security devices, such as keycard access control systems, biometric authentication systems, or security cameras, to control access to the organisation's facilities.
6.	Video footage: Video footage of physical access points, including the authentication and authorization of individuals, which demonstrate that physical access control is being enforced.
7.	Incident reports: Incident reports relating to unauthorized physical access, which demonstrate the importance of controlling physical access and the measures taken to prevent it.</t>
  </si>
  <si>
    <t>2.       Third party user access to all networks and information systems is limited to the minimum necessary.</t>
  </si>
  <si>
    <t>1.	Access control policies: Documentation of access control policies, including procedures for granting access to third-party users, which define the criteria for granting access and the minimum necessary level of access required.
2.	Third-party user agreements: Documentation of agreements with third-party users, which define the specific access rights and responsibilities of the third-party users and the organisation.
3.	User authentication records: Records of user authentication, including logs of successful and unsuccessful authentication attempts, which demonstrate that authentication is being performed for third-party users.
4.	Authorization records: Records of user authorization, including records of the granting and revocation of access to specific networks and information systems, which demonstrate that authorization is being performed for third-party users.
5.	System logs: System logs that show the activity of third-party users, including successful and unsuccessful access attempts, which demonstrate that access control is being enforced for third-party users.
6.	Evidence of periodic access reviews: Evidence of periodic access reviews, including records of the review of third-party user access rights and the removal of access for users who no longer require it.
7.	Evidence of monitoring: Evidence of monitoring of third-party user activity, including the use of log analysis tools or security information and event management (SIEM) systems, to detect and respond to any unauthorized access or suspicious activity.</t>
  </si>
  <si>
    <t>3.       Additional authentication mechanisms, such as two-factor or hardware-backed certificates are employed, to individually authenticate and authorise all third party remote access to all networks and information systems that support essential services.</t>
  </si>
  <si>
    <t>1.	Remote access policies: Documentation of remote access policies, which outline the specific authentication mechanisms required for remote access and the minimum necessary level of access required.
2.	User authentication records: Records of user authentication, including logs of successful and unsuccessful authentication attempts, which demonstrate that two-factor or hardware-backed authentication is being used for third-party remote access.
3.	Authorization records: Records of user authorization, including records of the granting and revocation of remote access to specific networks and information systems, which demonstrate that authorization is being performed for third-party remote access.
4.	System logs: System logs that show the activity of third-party remote users, including successful and unsuccessful access attempts, which demonstrate that access control is being enforced for third-party remote access.
5.	Evidence of hardware-backed authentication: Evidence of the use of hardware-backed authentication, such as hardware security tokens or smart cards, to authenticate third-party remote users.
6.	Evidence of two-factor authentication: Evidence of the use of two-factor authentication, such as the use of one-time passwords or biometric authentication, to authenticate third-party remote users.
7.	Evidence of monitoring: Evidence of monitoring of third-party remote user activity, including the use of log analysis tools or security information and event management (SIEM) systems, to detect and respond to any unauthorized access or suspicious activity.</t>
  </si>
  <si>
    <t>4.       The list of external users with access to essential service networks and systems is reviewed on a regular basis, e.g. every 6 months.</t>
  </si>
  <si>
    <t>1.	Documentation showing the frequency of the review process (e.g., every 6 months)
2.	Evidence of the review process being carried out, such as minutes from a meeting or an internal audit report
3.	A list of external users who had access to essential service networks and systems before and after the review, highlighting any changes
4.	Documentation of any de-provisioning or re-provisioning of access for external users based on the review
5.	Records of user authentication and authorization checks performed on external users with access to essential service networks and systems.</t>
  </si>
  <si>
    <t>Security in Procurement Tier1: 1</t>
  </si>
  <si>
    <t>1.	Procurement policies and procedures: Documentation of procurement policies and procedures, which outline the security considerations that must be taken into account when procuring products and services.
2.	Security requirements in procurement contracts: Copies of procurement contracts, which include specific security requirements for the products or services being procured, demonstrating that security considerations are being incorporated into procurement processes.
3.	Vendor risk assessments: Records of vendor risk assessments, which assess the security posture of potential suppliers and their products or services, demonstrating that security considerations are being taken into account when selecting suppliers.
4.	Evidence of security requirements in procurement processes: Evidence of the inclusion of security requirements in procurement processes, such as the use of security questionnaires or security certifications as part of the procurement process.
5.	Evidence of security review in procurement processes: Evidence of a security review being performed as part of the procurement process, such as minutes of procurement review meetings or security review reports.
6.	Evidence of supplier management: Evidence of supplier management processes, such as supplier performance reviews, which demonstrate that the organisation is monitoring and managing the security posture of its suppliers over time.
7.	Evidence of security training for procurement personnel: Evidence of security training being provided to procurement personnel, such as training records or certificates of completion, which demonstrate that procurement personnel are knowledgeable about security considerations when procuring products and services.</t>
  </si>
  <si>
    <t>Security in Procurement Tier2: 1</t>
  </si>
  <si>
    <t>1.	Procurement policies and procedures: Documentation of procurement policies and procedures, which outline the requirement to consider cyber risk and information security requirements as part of the procurement process.
2.	Tender documentation: Copies of tender documentation, which include specific requirements for cyber risk and information security, demonstrating that these requirements are being incorporated into procurement processes.
3.	Evidence of cyber risk and information security requirements in procurement processes: Evidence of the inclusion of cyber risk and information security requirements in procurement processes, such as the use of security questionnaires or security certifications as part of the procurement process.
4.	Evidence of security review in procurement processes: Evidence of a security review being performed as part of the procurement process, such as minutes of procurement review meetings or security review reports.
5.	Evidence of cyber risk and information security training for procurement personnel: Evidence of cyber risk and information security training being provided to procurement personnel, such as training records or certificates of completion, which demonstrate that procurement personnel are knowledgeable about these requirements when procuring systems, services, or enhancements.
6.	Contracts with suppliers: Copies of contracts with suppliers, which include specific cyber risk and information security requirements, demonstrating that these requirements are being incorporated into procurement processes.</t>
  </si>
  <si>
    <t>1.	Documentation of monitoring and review procedures: Documentation of procedures for regularly monitoring, reviewing, and auditing supplier service delivery and associated security provisions.
2.	Evidence of regular monitoring and review: Evidence of regular monitoring and review activities, such as minutes of supplier review meetings, supplier performance reports, or supplier security audit reports.
3.	Evidence of supplier security audits: Evidence of regular security audits being performed on suppliers, such as audit reports or certificates of compliance, which demonstrate that suppliers are meeting the organisation's security requirements.
4.	Evidence of supplier security incidents and their resolution: Evidence of supplier security incidents and how they were resolved, demonstrating that the organisation is actively monitoring supplier security and taking appropriate actions to address any security risks.
5.	Evidence of supplier security performance improvements: Evidence of supplier security performance improvements, such as the implementation of recommended security controls or security certifications, which demonstrate that the organisation is monitoring supplier security and making continuous improvements.
6.	Evidence of supplier security training: Evidence of supplier security training being provided, such as training records or certificates of completion, which demonstrate that suppliers are knowledgeable about the organisation's security requirements.</t>
  </si>
  <si>
    <t>1.	Documentation of change management procedures: Documentation of procedures for managing changes to the provision of services by suppliers, including information security risks.
2.	Evidence of change management activities: Evidence of change management activities, such as change request forms, change approval documents, or change logs, which demonstrate that changes to supplier services are being tracked and managed.
3.	Evidence of risk assessments: Evidence of risk assessments being performed on changes to supplier services, such as risk assessment reports, which demonstrate that the organisation is taking into account the criticality of business information, systems, and processes involved and re-assessing risks.
4.	Evidence of security control implementation: Evidence of security controls being implemented in response to changes to supplier services, such as security policy updates or the implementation of new security controls, which demonstrate that the organisation is actively managing security risks.
5.	Evidence of supplier security assessments: Evidence of supplier security assessments being performed in response to changes to their services, such as security audit reports or certifications of compliance, which demonstrate that suppliers are meeting the organisation's security requirements.
6.	Evidence of security incident resolution: Evidence of security incidents and how they were resolved, demonstrating that the organisation is actively monitoring supplier security and taking appropriate actions to address any security risks.</t>
  </si>
  <si>
    <t>1.       It is essential, where cloud services are employed (particularly with respect to IaaS and PaaS), that there is clarity (whether through contractual agreement or other arrangements) whether the responsibility to carry out certain actions (i.e. patching) lies with the organisation or the cloud supplier, and defined in a Shared Security Responsibility Model (SSRM).</t>
  </si>
  <si>
    <t>Security in Cloud Services Tier1: 1</t>
  </si>
  <si>
    <t>1.	Evidence of contractual agreement: Contracts or agreements between the organisation and cloud service providers that clearly define security responsibilities, including the Shared Security Responsibility Model (SSRM).
2.	Evidence of SSRM definition: Documentation of the Shared Security Responsibility Model (SSRM) that clearly defines which security responsibilities lie with the organisation and which lie with the cloud service provider.
3.	Evidence of implementation of SSRM: Evidence of the implementation of the Shared Security Responsibility Model (SSRM), such as logs of security actions taken by the organisation or the cloud service provider, which demonstrate that the responsibilities are being followed.
4.	Evidence of periodic review: Evidence of periodic reviews of the Shared Security Responsibility Model (SSRM), such as minutes of meetings or updates to security procedures, which demonstrate that the responsibilities are being continuously evaluated and updated as needed.
5.	Evidence of incident management: Evidence of incident management procedures and evidence of incidents and how they were resolved, demonstrating that the organisation is actively monitoring cloud security and taking appropriate actions to address any security risks.
6.	Evidence of security control implementation: Evidence of security controls being implemented in response to changes to cloud services, such as security policy updates or the implementation of new security controls, which demonstrate that the organisation is actively managing security risks.</t>
  </si>
  <si>
    <t>2.       Cloud service providers appropriately sanitise data storage areas before reallocating to another user.</t>
  </si>
  <si>
    <t>1.	Evidence of sanitization policies and procedures: Documentation of policies and procedures for data sanitization that are followed by cloud service providers.
2.	Evidence of implementation: Logs or other records that demonstrate that data sanitization policies and procedures are being followed by cloud service providers, such as records of data wipe operations or evidence of data destruction.
3.	Evidence of independent validation: Reports from independent security audits or assessments that validate the cloud service provider's data sanitization processes, including the methods used, their effectiveness, and their compliance with relevant regulations and standards.
4.	Evidence of customer feedback: Feedback from previous customers who have used the cloud service provider's data sanitization processes, such as testimonials or surveys, that indicate that the processes are thorough and effective.
5.	Evidence of ongoing monitoring: Evidence of ongoing monitoring of cloud service providers' data sanitization processes, such as regular security audits or regular review of customer feedback, which demonstrate that the processes are continuously monitored and improved over time.</t>
  </si>
  <si>
    <t xml:space="preserve">3.       Multi-factor authentication shall be used for access to all cloud-based accounts and services. </t>
  </si>
  <si>
    <t>1.	Documentation of multi-factor authentication policy: Written policies and procedures that describe the organisation's requirements for multi-factor authentication and the process for implementing it.
2.	Implementation records: Logs or other records that demonstrate that multi-factor authentication is being used for access to cloud-based accounts and services, such as records of successful multi-factor authentication attempts.
3.	User training records: Evidence of user training on the importance of multi-factor authentication and the proper use of multi-factor authentication mechanisms.
4.	Technical configurations: Configuration records and logs that demonstrate the implementation of multi-factor authentication for cloud-based accounts and services, including the type of multi-factor authentication being used and the method of integration with cloud-based services.
5.	Independent validation: Reports from independent security audits or assessments that validate the effectiveness of the multi-factor authentication implementation, including the type of multi-factor authentication being used and the method of integration with cloud-based services.
6.	Monitoring and review: Evidence of ongoing monitoring and review of multi-factor authentication, such as regular security audits or regular review of authentication logs, which demonstrate that multi-factor authentication is being effectively implemented and maintained over time.</t>
  </si>
  <si>
    <t xml:space="preserve">4.       Periodically backup data stored in the cloud. Ensure the confidentiality, integrity and availability of the backup, and verify data restoration from backup for resiliency. </t>
  </si>
  <si>
    <t>1.	Backup and recovery policies and procedures, including the frequency of backups, data retention, and backup testing procedures.
2.	Evidence of backup execution, such as logs, reports, or tickets, which show when backups were taken, the data that was backed up, and the location where the backups were stored.
3.	Evidence of backup testing, such as test reports, test plans, or tickets, which show that the backup data was successfully restored and validated.
4.	Contracts, service level agreements (SLAs), or other agreements with cloud service providers, which define the responsibilities for data backup and recovery, including data confidentiality, integrity, and availability.
5.	Evidence of data encryption, such as certificates, keys, or configurations, which show that the backup data was encrypted and protected while in transit and at rest.
6.	Evidence of access controls and permissions, such as logs, reports, or tickets, which show that only authorized personnel have access to the backup data and that access is restricted based on job function and level of access required.</t>
  </si>
  <si>
    <t xml:space="preserve">5.       Contracts should Include provisions limiting changes directly impacting CSCs-owned environments/tenants to explicitly authorised requests within service level agreements between CSPs and CSCs. </t>
  </si>
  <si>
    <t>1.	A review of the contract between the cloud service provider (CSP) and the cloud service consumer (CSC) to ensure that there are provisions in place that limit changes to CSC-owned environments or tenants to explicitly authorized requests.
2.	Verification that the service level agreements between the CSP and CSC include provisions for change management and clearly specify the procedures for authorizing changes that directly impact the CSC-owned environment.
3.	Documentation showing that the change management procedures are being followed, including a record of authorized changes and their impact on the CSC-owned environment.
4.	Evidence of regular monitoring and review of the change management process, to ensure that it remains effective and that unauthorized changes are not being made.</t>
  </si>
  <si>
    <t xml:space="preserve">6.       CSPs must provide the capability for CSCs to manage their own data encryption keys. </t>
  </si>
  <si>
    <t>1.	Review of the contract between the cloud service provider (CSP) and the cloud service consumer (CSC) to ensure that the CSP provides the capability for the CSC to manage their own data encryption keys.
2.	Verification of the technical capabilities offered by the CSP, such as APIs or user interfaces, that allow the CSC to manage their own encryption keys.
3.	Evidence of the CSC actively using these capabilities, such as logs of key management activities, and that the keys are being stored securely.
4.	Documentation showing the process for key management and recovery in the event of a loss of the encryption key, to ensure that the CSC is able to access its encrypted data in the event of an emergency.</t>
  </si>
  <si>
    <t xml:space="preserve">7.       The CSP must have in place, and describe to CSCs, the procedure to manage and respond to requests for disclosure of Personal Data by Law Enforcement Authorities according to applicable laws and regulations. The CSP must give special attention to the notification procedure to interested CSCs, unless otherwise prohibited, such as a prohibition under criminal law to preserve confidentiality of a law enforcement investigation. </t>
  </si>
  <si>
    <t>1.	Contracts or agreements between the CSP and the cloud service consumer (CSC) that clearly outline the procedure for responding to requests for disclosure of personal data.
2.	Documentation of the CSP's policy for managing and responding to law enforcement requests, including any restrictions or limitations on disclosure imposed by applicable laws and regulations.
3.	Evidence of regular training provided to the CSP's employees on the procedures for responding to requests for disclosure of personal data.
4.	Records of actual requests for disclosure of personal data received by the CSP and the steps taken to respond to those requests, including any notifications sent to affected CSCs.
5.	Evidence of the CSP's compliance with applicable laws and regulations regarding the protection and disclosure of personal data.
6.	Evidence of regular audits or assessments of the CSP's procedure for responding to requests for disclosure of personal data to ensure its ongoing effectiveness and compliance with applicable laws and regulations.</t>
  </si>
  <si>
    <t>8.       The CSP must define and implement, processes, procedures and technical measures to specify and document the physical locations of data, including any locations in which data is processed or backed up.</t>
  </si>
  <si>
    <t>1.	Contracts or agreements between the CSP and CSC, which outline the physical locations of data and the process for documenting it.
2.	Documentation of the procedures and technical measures put in place by the CSP to specify the physical locations of data.
3.	Evidence of regular audits and reviews conducted by the CSP to ensure the physical locations of data are accurately documented and kept up-to-date.
4.	Evidence of regular assessments of the physical security of the data centers where the data is stored and processed.
5.	Evidence of compliance with relevant regulations and laws, such as the EU's General Data Protection Regulation (GDPR), regarding the storage and processing of personal data.
6.	Records of any incidents or breaches that have occurred and the response of the CSP to these incidents, including any updates to procedures or technical measures made as a result of the incident.</t>
  </si>
  <si>
    <t xml:space="preserve">9.       The organisation should establish a formal, documented, and leadership-sponsored Enterprise Risk Management (ERM) program that includes policies and procedures for identification, evaluation, ownership, treatment, and acceptance of cloud security and privacy risks. </t>
  </si>
  <si>
    <t>1.	Documentation of the ERM program, including its scope, objectives, and the roles and responsibilities of key stakeholders
2.	Minutes of meetings where the ERM program was discussed and approved by leadership
3.	Policies and procedures for risk identification, evaluation, ownership, treatment, and acceptance
4.	Evidence of training and awareness activities conducted for relevant employees on the ERM program and cloud security and privacy risks
5.	Evidence of periodic risk assessments being conducted and documented, including the results of the assessments and actions taken to address identified risks
6.	Documentation of the decision-making process and approvals for the acceptance of cloud security and privacy risks
7.	Evidence of regular review and update of the ERM program and its policies and procedures to ensure their continued effectiveness.</t>
  </si>
  <si>
    <t xml:space="preserve">10.    The organisation should establish and maintain contact with cloud-related special interest groups and other relevant entities in line with business context. </t>
  </si>
  <si>
    <t>1.	Documentation of the process used to establish and maintain contact with cloud-related special interest groups and other relevant entities.
2.	Evidence of regular engagement and communication with the relevant entities, such as meeting minutes, emails, or reports.
3.	Demonstration of how the information gathered from these entities is used to enhance the organisation's understanding of the cloud security and privacy risks, and how it informs the organisation's risk management practices.</t>
  </si>
  <si>
    <t>11.    The CSP should provide application interface(s) to CSCs so that they programmatically retrieve their data to enable interoperability and portability.</t>
  </si>
  <si>
    <t>1.	Documentation and agreements between the CSP and CSCs that outline the provision of application interfaces for data retrieval
2.	Evidence of regular testing and successful use of these interfaces by CSCs
3.	System logs and reports showing the data retrieval transactions carried out using the application interface
4.	Documentation of any issues or challenges faced during the data retrieval process and the steps taken to resolve them.</t>
  </si>
  <si>
    <t>12.    Agreements must include provisions specifying CSCs access to data upon contract termination and will include: a. Data format b. Length of time the data will be stored c. Scope of the data retained and made available to the CSCs d. Data deletion policy</t>
  </si>
  <si>
    <t>1.	Copies of the contract or agreement between the CSP and CSCs, specifically outlining the provisions for data access upon contract termination.
2.	Documentation outlining the data format that will be made available to the CSCs.
3.	Records or statements indicating the length of time the data will be stored.
4.	Descriptions of the scope of the data that will be retained and made available to the CSCs.
5.	Documentation of the data deletion policy, including the procedure for data deletion and the timeframe in which it will be carried out.
6.	Confirmation from the CSP that they are in compliance with the provisions specified in the agreement, such as providing the required data format and storing the data for the agreed-upon length of time.
7.	Evidence of the data retrieval process, such as log files or records indicating that the CSCs have programmatically retrieved their data from the CSP.</t>
  </si>
  <si>
    <t>13.    Design, develop, deploy and configure applications and infrastructures such that CSP and CSC (tenant) user access and intra-tenant access is appropriately segmented and segregated, monitored and restricted from other tenants.</t>
  </si>
  <si>
    <t>1.	Access control logs and records to show who has access to the applications and infrastructures and when access was granted or revoked.
2.	Network diagrams and configurations demonstrating the segregation of CSP and CSC environments and access restrictions.
3.	Documentation of the access control policy, including how users are authenticated and authorized, and how access is restricted based on the principle of least privilege.
4.	Testing results of access control policies and configurations, such as penetration testing and vulnerability assessments.
5.	Documentation of any incidents related to access control, and how they were addressed, including any remediation steps taken.
6.	Evidence of regular reviews and updates to access control policies, procedures and configurations to ensure that they remain relevant and effective.</t>
  </si>
  <si>
    <t>14.    Use secure and encrypted communication channels when migrating servers, services, applications, or data to cloud environments. Such channels must include only up-to-date and approved protocols.</t>
  </si>
  <si>
    <t>1.	Review of the security protocols and encryption algorithms used in the migration process
2.	Examination of network traffic logs to verify the use of encrypted communication channels
3.	Review of the change management logs to ensure that only approved protocols were used during the migration process
4.	Interviews with the IT personnel responsible for the migration process to verify their adherence to security protocols and encryption standards
5.	Analysis of the configuration settings of the servers, services, applications or data being migrated to confirm the use of encrypted communication channels.</t>
  </si>
  <si>
    <t>15.    Service agreements between CSPs and CSCs (tenants) must incorporate at least the following mutually-agreed upon provisions and/or terms: 
• Scope, characteristics and location of business relationship and services offered
• Information security requirements (including SSRM)
• Change management process
• Logging and monitoring capability
• Incident management and communication procedures
• Right to audit and third party assessment
• Service termination
• Interoperability and portability requirements
• Data privacy</t>
  </si>
  <si>
    <t>1.	Evidence of scope, characteristics, and location of business relationship and services offered being defined and agreed upon by both parties.
2.	Documentation of information security requirements, including the SSRM, being discussed and agreed upon by both parties.
3.	Records of change management processes being established and followed, including approvals, documentation, and testing.
4.	Logs and monitoring reports demonstrating the logging and monitoring capability being in place and being used.
5.	Documentation of incident management and communication procedures, such as incident reports, communication logs, and post-incident review reports.
6.	Evidence of regular audits and third-party assessments being performed and results being reviewed and addressed.
7.	Documentation of service termination provisions, such as notice periods, data deletion processes, and return of data.
8.	Evidence of interoperability and portability requirements being defined and agreed upon by both parties.
9.	Records of data privacy provisions, such as data processing agreements, data protection impact assessments, and privacy policies.</t>
  </si>
  <si>
    <t>1.       Where cloud-based services are employed, there is sufficient separation of the organisation’s data and service from other users of the service.</t>
  </si>
  <si>
    <t>Security in Cloud Services Tier2: 1</t>
  </si>
  <si>
    <t>1.	Contracts and agreements between the organisation and the cloud service provider (CSP) that specify the scope, characteristics and location of the business relationship and services offered.
2.	Documentation of the CSP's security measures, such as network segmentation and access controls, that ensure the separation of data and services between different tenants.
3.	Evidence of regular monitoring and testing of the CSP's security measures to ensure the continued protection of the organisation's data and services.
4.	Logs and records of system access and usage to determine that the organisation's data and services are only accessible by authorized individuals.
5.	The CSP's incident management procedures and communication processes that provide evidence of timely and appropriate response to any security incidents or breaches.
6.	Evidence of third-party security assessments of the CSP's systems, services, and processes to provide assurance that the organisation's data and services are sufficiently separated from other users.
7.	Evidence of the CSP's compliance with industry standards and regulations for data privacy and security.</t>
  </si>
  <si>
    <t xml:space="preserve">1.       All hardware assets are in support and their configuration are managed, tracked and recorded, including all end user devices. </t>
  </si>
  <si>
    <t>Hardware Assets Tier1: 1</t>
  </si>
  <si>
    <t>1.	Obtain a list of all hardware assets and end user devices, and verify that they are under active support contracts.
2.	Inspect the configuration management system to ensure that all hardware assets and end user devices are being tracked and recorded.
3.	Interview IT staff to determine the processes in place for adding new hardware assets and end user devices to the inventory.
4.	Test a sample of hardware assets and end user devices to ensure that their configuration records are accurate and up to date.
5.	Review the procedures in place for retiring hardware assets and end user devices and ensure that the process is being followed.
6.	Verify that there are policies and procedures in place for managing lost or stolen hardware assets and end user devices.</t>
  </si>
  <si>
    <t>2.       End user devices are managed to enable organisational controls to be applied over software or applications</t>
  </si>
  <si>
    <t>1.	Obtain a list of approved software and applications and verify that they are being used on all end user devices.
2.	Test a sample of end user devices to ensure that the approved software and applications are installed and up to date.
3.	Review the procedures in place for updating software and applications on end user devices.
4.	Inspect end user device management tools to ensure that they are being used to apply organizational controls over software and applications.
5.	Interview IT staff to determine the process for adding new software and applications to the approved list.
6.	Verify that there are policies and procedures in place for addressing unauthorized software and applications on end user devices.</t>
  </si>
  <si>
    <t>1.       All assets are identified and inventoried (at a suitable level of detail). The inventory is kept up-to-date.</t>
  </si>
  <si>
    <t>Hardware Assets Tier2: 1</t>
  </si>
  <si>
    <t>1.	Obtain a copy of the asset inventory and verify that it includes all relevant assets.
2.	Test a sample of assets to ensure that they are accurately identified in the inventory.
3.	Inspect the processes in place for adding new assets to the inventory and verify that they are being followed.
4.	Review the procedures in place for updating the inventory and ensure that they are being followed on a regular basis.
5.	Interview IT staff to determine the process for retiring assets and ensure that it is being followed.
6.	Verify that there are policies and procedures in place for addressing lost or stolen assets.</t>
  </si>
  <si>
    <t>2.       Assets are securely managed throughout their lifecycle, from creation through to eventual decommissioning or disposal.</t>
  </si>
  <si>
    <t>1.	Test a sample of assets to ensure that they are properly secured at all times.
2.	Review the procedures in place for managing assets throughout their lifecycle and ensure that they are being followed.
3.	Inspect the processes in place for creating new assets and verify that they include security considerations.
4.	Verify that all assets are labelled and tracked throughout their lifecycle.
5.	Interview IT staff to determine the process for retiring assets and ensure that it includes appropriate security measures.
6.	Verify that there are policies and procedures in place for addressing lost or stolen assets.</t>
  </si>
  <si>
    <t>3.       All items of equipment containing storage media shall be verified to ensure that any sensitive data and licensed software has been removed or securely overwritten prior to disposal or re-use.</t>
  </si>
  <si>
    <t>1.	Is there a process in place to identify all items of equipment containing storage media that need to be disposed of or reused?
2.	Are procedures in place to ensure that sensitive data and licensed software are removed or securely overwritten from storage media before disposal or reuse?
3.	Is there an inventory of all storage media that has been securely erased or destroyed?
4.	Are there appropriate controls in place to prevent unauthorized access to storage media during the disposal or reuse process?
5.	Are there processes in place to monitor compliance with the storage media disposal or reuse policy?
6.	Is there a process in place to ensure that storage media that cannot be securely erased or destroyed are disposed of in accordance with applicable laws and regulations?</t>
  </si>
  <si>
    <t>4.       Assets are prioritised according to their importance to the delivery of the essential service.</t>
  </si>
  <si>
    <t>1.	Are there policies and procedures in place to prioritize assets based on their importance to the delivery of essential services?
2.	Is there a process in place to regularly review asset prioritization to ensure that it remains appropriate and relevant?
3.	Is there a clear understanding of the impact on the essential service if specific assets become unavailable or are compromised?
4.	Is there a plan in place to mitigate the impact of asset unavailability or compromise on the essential service?
5.	Is there appropriate oversight and management of asset prioritization across the organization?
6.	Is there a process in place to communicate asset prioritization to all relevant stakeholders?</t>
  </si>
  <si>
    <t>5.       Responsibility for managing the physical assets has been assigned</t>
  </si>
  <si>
    <t>1.	Are roles and responsibilities for managing physical assets clearly defined and communicated?
2.	Is there appropriate segregation of duties to ensure that physical asset management responsibilities are adequately separated?
3.	Are individuals assigned to physical asset management roles appropriately qualified and trained?
4.	Is there an appropriate level of oversight of physical asset management activities?
5.	Is there a process in place to periodically review and assess the effectiveness of physical asset management responsibilities and activities?
6.	Is there a mechanism in place for reporting and escalating issues related to physical asset management responsibilities and activities?</t>
  </si>
  <si>
    <t>6.       Assets management is in place; assets shall not be taken off-site without prior authorisation with associated documentation.</t>
  </si>
  <si>
    <t>1.	Are there policies and procedures in place to ensure that assets are not taken off-site without prior authorization and associated documentation?
2.	Is there a process in place to monitor compliance with the asset off-site policy?
3.	Are there controls in place to prevent unauthorized access to assets when they are off-site?
4.	Is there a process in place to track assets when they are off-site?
5.	Is there a plan in place to mitigate the risk of loss, theft or damage to assets when they are off-site?
6.	Is there a process in place to ensure that all off-site assets are accounted for and returned to the appropriate location and inventory upon their return?</t>
  </si>
  <si>
    <t>7.       Security is applied to all assets used off-site.</t>
  </si>
  <si>
    <t>1.	Review of security policies and procedures related to off-site asset use to ensure that they are in place and up to date.
2.	Inspection of the asset management system to verify that all off-site assets are identified and recorded.
3.	Examination of the authorization and documentation procedures to ensure that any off-site usage has been authorized.
4.	Inspection of the security controls in place for off-site asset usage, such as encryption, access controls, and data backup procedures.
5.	Interview with responsible personnel to confirm that they have received the necessary training on off-site asset security protocols and are following them.
6.	Testing of the controls to ensure that they are working effectively, for example, by verifying that encryption is applied as intended or that access to off-site assets is limited to authorized individuals.</t>
  </si>
  <si>
    <t xml:space="preserve">1.      Software running on computers and network devices is kept up-to-date and has the latest security patches installed. Specifically:
a)       Software running on computers and network devices that are connected to or capable of connecting to the internet is licensed and supported (by the software vendor or supplier of the software) to ensure security patches for known vulnerabilities are made available.
b)       Updates to software (including operating system software and firmware) running on computers and network devices that are connected to or capable of connecting to the internet are installed in a timely manner (e.g. within 14 days of release or automatically when they become available from vendors).
c)     Out-of-date software (i.e. software that is no longer supported) is removed from computer and network devices that are connected to or capable of connecting to the internet. </t>
  </si>
  <si>
    <t>Software Assets Tier1: 1</t>
  </si>
  <si>
    <t>1.	Review of policies and procedures related to software updates and patch management to ensure they are in place and up to date.
2.	Review of software licensing agreements to ensure that they are in place and that software is licensed and supported by the vendor or supplier.
3.	Inspection of the asset management system to ensure that all computers and network devices that are connected to or capable of connecting to the internet are identified and recorded.
4.	Verification that the latest security patches for known vulnerabilities are available and being applied.
5.	Review of change management documentation to ensure that updates to software are installed in a timely manner or automatically when available.
6.	Testing the controls to ensure that updates are installed in a timely manner or automatically when available, for example, by reviewing logs or testing systems to verify that updates are installed within 14 days of release or automatically when they become available.
7.	Inspection of the systems to verify that out-of-date software has been removed from computers and network devices that are connected to or capable of connecting to the internet.</t>
  </si>
  <si>
    <t>2.       All software and application assets with licence and configuration details must be tracked and recorded</t>
  </si>
  <si>
    <t>1.	List of all software and applications used in the organization, including the name, version, vendor, and configuration details.
2.	Record of all software licenses, including their expiry date and renewal dates.
3.	Log of any software and application updates or changes made, including the date of the change and the reason for the change.
4.	Evidence of regular audits conducted to ensure that all software and application assets are being tracked and recorded.
5.	Record of all authorized and unauthorized software and application installations, including the reason for the installation and any associated risks.
6.	Evidence of the process in place to track and record software and application assets, including the roles and responsibilities of those involved in the process.</t>
  </si>
  <si>
    <t>3.       Software vulnerabilities monitoring, including using in-support software, must be implemented.</t>
  </si>
  <si>
    <t>1.	Evidence that software vulnerabilities monitoring is conducted on a regular basis.
2.	Evidence of the use of in-support software for monitoring software vulnerabilities.
3.	Record of all software vulnerabilities found, including the severity level of the vulnerability and the date it was found.
4.	Record of any software updates or patches applied to address the vulnerabilities found.
5.	Evidence of the process in place to prioritize and address software vulnerabilities based on severity levels.
6.	Log of any incidents or breaches caused by software vulnerabilities and the steps taken to address the issue.</t>
  </si>
  <si>
    <t>Software Assets Tier2: None</t>
  </si>
  <si>
    <t>1.       The installation of software shall be controlled and shall not be permitted by general users.</t>
  </si>
  <si>
    <t>Infrastructure Management Tier1: 1</t>
  </si>
  <si>
    <t>1.	Access control policies and procedures to verify that general users do not have the authority to install software on the network or individual devices.
2.	A review of the software installation process to determine if it requires administrative rights and if those rights are granted only to authorized personnel.
3.	An analysis of the event logs on network devices to verify that only authorized personnel are installing software.
4.	A review of the network configuration and group policy settings to ensure that the software installation is controlled and restricted.
5.	Interviews with IT personnel to determine the procedures for software installation, the process for granting administrative rights, and how access control policies are enforced.
6.	A sample of devices to verify that unauthorized software is not installed, and that only approved software is deployed.</t>
  </si>
  <si>
    <t>2.       Minimum configuration baselines are established for critical network assets and applied during deployment.</t>
  </si>
  <si>
    <t>1.	Configuration management policies and procedures to verify that minimum configuration baselines are established for critical network assets.
2.	A review of the configuration baseline settings to ensure that they align with industry standards or regulatory requirements.
3.	A sample of deployed devices to verify that they conform to the minimum configuration baseline settings.
4.	Interviewing IT personnel to understand the configuration baseline process and how it is maintained.
5.	Examining system logs and reports to ensure that devices are configured correctly and that changes are made in accordance with the baseline.
6.	Documentation to show that configurations are backed up, and that the backup and recovery process is tested periodically.</t>
  </si>
  <si>
    <t>1.       Network assets shall be regularly maintained to ensure service continuity.</t>
  </si>
  <si>
    <t>Infrastructure Management Tier2: 1</t>
  </si>
  <si>
    <t>1.	Network asset maintenance procedures that specify the types of maintenance activities to be performed and the frequency of these activities.
2.	A review of maintenance logs and reports to verify that maintenance activities have been performed as scheduled.
3.	An analysis of the network performance and event logs to identify any degradation or failure issues that need maintenance.
4.	Network equipment inventory to ensure that all devices are accounted for and are included in the maintenance schedule.
5.	Interviewing IT personnel to understand how network maintenance activities are prioritized, scheduled, and performed.
6.	Documentation of scheduled maintenance activities, including the dates, the nature of the activities performed, and any issues encountered during the maintenance process.</t>
  </si>
  <si>
    <t>1.       Appropriate policies and processes that direct the organisation’s overall approach to securing systems are defined, implemented, communicated and enforced.</t>
  </si>
  <si>
    <t>Security Policy and Processest Tier1: 1</t>
  </si>
  <si>
    <t>1.	Documentation of policies and processes related to security of systems
2.	Evidence of communication of these policies to employees and stakeholders
3.	Records of employee training on security policies and procedures
4.	Evidence of enforcement of security policies, such as monitoring and disciplinary actions for non-compliance
5.	Regular risk assessments and updates to security policies and procedures
6.	Evidence of testing and validation of security controls.</t>
  </si>
  <si>
    <t>2.       Security governance, risk assessment and technical security practices are documented.</t>
  </si>
  <si>
    <t>1.	Documentation of security governance structure and responsibilities
2.	Records of risk assessments and risk management decisions
3.	Documentation of technical security practices and procedures, including firewall configurations, access controls, and security monitoring processes
4.	Evidence of regular review and update of security documentation
5.	Reports from security assessments and audits
6.	Evidence of incident response and management procedures being followed.</t>
  </si>
  <si>
    <t>3.       Each organisation shall determine the boundaries and scope of its security policy. This should be defined to cover all relevant operations, which shall include interfaces and dependencies between activities performed by the organisation and those that are performed by other organisations.</t>
  </si>
  <si>
    <t>1.	Documentation outlining the scope and boundaries of the organisation's security policy
2.	Evidence of consideration of interfaces and dependencies with other organisations in defining the policy's scope
3.	Records of regular review and updates to the policy to ensure its continued relevance to the organisation's operations
4.	Evidence of communication of the policy's scope to employees and stakeholders
5.	Documentation of risk assessments and management decisions specific to the policy's scope and boundaries
6.	Evidence of compliance with the policy within the defined scope.</t>
  </si>
  <si>
    <t>4.       Information security shall be addressed in project management, regardless of the type of project.</t>
  </si>
  <si>
    <t>1.	Documentation of information security considerations in project management plans
2.	Records of regular review and updates to project management plans to ensure information security is addressed
3.	Evidence of information security considerations during project initiation, planning, execution, monitoring, and closing
4.	Training records for project managers and team members on information security practices
5.	Evidence of information security risk assessments and management decisions as part of the project management process
6.	Documentation of information security requirements and controls in project contracts and agreements.</t>
  </si>
  <si>
    <t>5.       Key security performance indicators are defined with relevant metrics and targets and reported to the executive management.</t>
  </si>
  <si>
    <t>1.	Documentation of defined key security performance indicators and relevant metrics
2.	Records of setting targets for security performance indicators
3.	Evidence of regular reporting of security performance indicators to executive management
4.	Evidence of using the reported information for decision-making and continuous improvement of security practices
5.	Documentation of regular review and updates to the defined security performance indicators and metrics
6.	Evidence of using a systematic approach for monitoring and reporting security performance.</t>
  </si>
  <si>
    <t xml:space="preserve">6.       Acceptable usage policies that define the proper use of technology by all personnel are in place. (These include remote access, wireless, removable electronic media, laptops, tablets, handheld devices, email and Internet.) </t>
  </si>
  <si>
    <t>1.	Documentation of acceptable usage policies for technology
2.	Records of communication of the policies to employees and stakeholders
3.	Training records for employees on the acceptable usage policies
4.	Evidence of monitoring and enforcement of the policies, such as logs of user activity and disciplinary actions for non-compliance
5.	Evidence of consideration of acceptable usage policies in the procurement and use of technology devices and systems
6.	Documentation of regular review and updates to the acceptable usage policies.</t>
  </si>
  <si>
    <t>7.       The security policy and procedures clearly define information security responsibilities for all personnel.</t>
  </si>
  <si>
    <t>1.	Documentation of the security policy and procedures that define information security responsibilities for personnel
2.	Records of communication of the policy and procedures to employees and stakeholders
3.	Training records for employees on their information security responsibilities
4.	Evidence of assigning and documenting information security roles and responsibilities for personnel
5.	Evidence of monitoring and enforcement of personnel compliance with their information security responsibilities, such as incident reports and disciplinary actions
6.	Documentation of regular review and updates to the policy and procedures to ensure they accurately reflect current information security responsibilities.</t>
  </si>
  <si>
    <t>1.       Policies and processes are reviewed at suitably regular intervals to ensure they remain relevant to threats, business processes, accommodate lessons learned and remain appropriate and effective.</t>
  </si>
  <si>
    <t>Security Policy and Processest Tier2: 1</t>
  </si>
  <si>
    <t>1.	Documentation of the review process for security policies and procedures
2.	Records of the frequency of review and updates to the policies and procedures
3.	Evidence of considering current threats, business processes, lessons learned, and best practices in the review process
4.	Evidence of communication of updates to employees and stakeholders
5.	Records of employee training on updated policies and procedures
6.	Evidence of enforcement of updated policies and procedures, such as monitoring and disciplinary actions for non-compliance
7.	Documentation of risk assessments and management decisions as part of the review process.</t>
  </si>
  <si>
    <t xml:space="preserve">2.       Security policies and processes are integrated with other organisational policies and processes. </t>
  </si>
  <si>
    <t>1.	Documentation of the integration of security policies and processes with other organisational policies and processes
2.	Evidence of considering the impact of other organisational policies and processes on the security policies and processes and vice versa
3.	Evidence of regular communication and coordination between security and other relevant departments
4.	Records of employee training on the integrated policies and processes
5.	Documentation of risk assessments and management decisions that take into account the integration of security with other organisational policies and processes
6.	Evidence of enforcement of the integrated policies and processes, such as monitoring and disciplinary actions for non-compliance
7.	Documentation of regular review and updates to the integrated policies and processes to ensure continued relevance and effectiveness.</t>
  </si>
  <si>
    <t>3.       All relevant legislative statutory, regulatory, contractual requirements and the organisation’s approach to meet these requirements shall be explicitly identified, documented and kept up to date (e.g. GDPR Security Outcomes; NIS regulations).</t>
  </si>
  <si>
    <t>1.	Documentation of relevant legislative, statutory, regulatory, and contractual requirements
2.	Evidence of considering these requirements in the development of security policies and procedures
3.	Records of regular review and updates to the requirements and their alignment with the organisation's approach
4.	Evidence of communication of the requirements and the organisation's approach to employees and stakeholders
5.	Records of employee training on the relevant requirements and the organisation's approach
6.	Evidence of monitoring and enforcement of compliance with the relevant requirements, such as incident reports and disciplinary actions
7.	Documentation of risk assessments and management decisions that take into account the relevant requirements and the organisation's approach.</t>
  </si>
  <si>
    <t>1.       Information and data should be classified according to retention and disposal policies and legal requirements.</t>
  </si>
  <si>
    <t>Lifecycle Management Tier1: 1</t>
  </si>
  <si>
    <t>1.	Documentation of information and data classification policies and procedures
2.	Evidence of regular review and updates to the policies and procedures to ensure they align with legal requirements and changing business needs
3.	Evidence of communication of the classification policies and procedures to employees and stakeholders
4.	Records of employee training on the classification policies and procedures
5.	Evidence of implementation of the classification policies and procedures, such as records of classifying information and data and disposing of it according to the policies
6.	Evidence of monitoring and enforcement of compliance with the classification policies, such as incident reports and disciplinary actions
7.	Documentation of risk assessments and management decisions that take into account the information and data classification policies and legal requirements.</t>
  </si>
  <si>
    <t>2.       Personal data processed should be catalogued, adequate, relevant and limited to what is necessary for the purpose of the processing, and it should not be kept for longer than is necessary.</t>
  </si>
  <si>
    <t>1.	Documentation of policies and procedures for processing personal data
2.	Evidence of considering the privacy and data protection rights of individuals in the processing of personal data
3.	Records of regular review and updates to the policies and procedures to ensure they align with legal requirements and changing business needs
4.	Evidence of communication of the policies and procedures to employees and stakeholders
5.	Records of employee training on the policies and procedures for processing personal data
6.	Evidence of implementation of the policies and procedures, such as records of cataloguing personal data, ensuring it is adequate, relevant, and limited to what is necessary, and disposing of it after it is no longer needed
7.	Evidence of monitoring and enforcement of compliance with the policies and procedures for processing personal data, such as incident reports and disciplinary actions
8.	Documentation of risk assessments and management decisions that take into account the privacy and data protection rights of individuals.</t>
  </si>
  <si>
    <t>3.       Technical controls are in place to prevent unauthorised or unlawful processing of personal data that might remain in memory when technology is sent for repair or disposal.</t>
  </si>
  <si>
    <t>1.	Documentation of policies and procedures for disposing of or repairing technology that contains personal data
2.	Evidence of considering the privacy and data protection rights of individuals in the disposal or repair of technology
3.	Records of regular review and updates to the policies and procedures to ensure they align with legal requirements and changing business needs
4.	Evidence of communication of the policies and procedures to employees and stakeholders
5.	Records of employee training on the policies and procedures for disposing of or repairing technology that contains personal data
6.	Evidence of implementation of technical controls, such as encryption, data wiping, or secure wiping software, to prevent unauthorized or unlawful processing of personal data that might remain in memory
7.	Evidence of monitoring and enforcement of compliance with the policies and procedures for disposing of or repairing technology, such as incident reports and disciplinary actions
8.	Documentation of risk assessments and management decisions that take into account the privacy and data protection rights of individuals.</t>
  </si>
  <si>
    <t>4.       Information and data records shall be protected from loss, destruction, falsification, unauthorised access and unauthorised release, in accordance with legislation, regulatory, contractual or business requirements.</t>
  </si>
  <si>
    <t>1.	Documentation of policies and procedures for protecting information and data records
2.	Evidence of considering the privacy and data protection rights of individuals and the security of the information and data records
3.	Records of regular review and updates to the policies and procedures to ensure they align with legal requirements and changing business needs
4.	Evidence of communication of the policies and procedures to employees and stakeholders
5.	Records of employee training on the policies and procedures for protecting information and data records
6.	Evidence of implementation of technical and administrative controls, such as access controls, data encryption, backup and recovery procedures, and incident response plans, to protect information and data records
7.	Evidence of monitoring and enforcement of compliance with the policies and procedures for protecting information and data records, such as incident reports and disciplinary actions
8.	Documentation of risk assessments and management decisions that take into account the privacy and data protection rights of individuals and the security of the information and data records.</t>
  </si>
  <si>
    <t>1.       Information, data and media destruction and disposal processes should have assurance procedures and have an audit trail from collection to destruction.</t>
  </si>
  <si>
    <t>Lifecycle Management Tier2: 1</t>
  </si>
  <si>
    <t>1.	Documentation of policies and procedures for destroying information, data, and media
2.	Evidence of considering the privacy and data protection rights of individuals and the security of the information and data records during the destruction process
3.	Records of regular review and updates to the policies and procedures to ensure they align with legal requirements and changing business needs
4.	Evidence of communication of the policies and procedures to employees and stakeholders
5.	Records of employee training on the policies and procedures for destroying information, data, and media
6.	Evidence of implementation of technical and administrative controls, such as secure wiping or degaussing, secure transportation, and secure storage of information, data, and media prior to destruction
7.	Evidence of monitoring and enforcement of compliance with the policies and procedures for destroying information, data, and media, such as incident reports and disciplinary actions
8.	Documentation of the assurance procedures and audit trail, such as certifications of secure destruction, logs of the collection and destruction process, and inventory records.</t>
  </si>
  <si>
    <t>1.       There are suitable physical or technical means including encryption to protect stored data from unauthorised access, modification or deletion through unauthorised access to storage media.</t>
  </si>
  <si>
    <t>Storage Tier1: 1</t>
  </si>
  <si>
    <t>1.	Documentation of policies and procedures for protecting stored data
2.	Evidence of consideration of the privacy and data protection rights of individuals and the security of stored data
3.	Records of regular review and updates to the policies and procedures to ensure they align with legal requirements and changing business needs
4.	Evidence of communication of the policies and procedures to employees and stakeholders
5.	Records of employee training on the policies and procedures for protecting stored data
6.	Evidence of implementation of technical and physical controls, such as encryption, access controls, secure storage facilities, and backup and recovery procedures
7.	Evidence of monitoring and enforcement of compliance with the policies and procedures for protecting stored data, such as incident reports and disciplinary actions
8.	Evidence of the use of encryption to protect stored data, such as encryption certificates, encryption keys, and encryption management procedures
9.	Evidence of the protection of encryption keys, such as secure storage and access controls, key backup and recovery procedures, and key management policies and procedures.</t>
  </si>
  <si>
    <t>1.       There is a detailed understanding and mapping of data and information flows from creation, transit, processing and storage.</t>
  </si>
  <si>
    <t>Storage Tier2: 1</t>
  </si>
  <si>
    <t>1.	Documentation of data and information flow mapping processes, including data and information flow diagrams and data dictionaries
2.	Evidence of consideration of the privacy and data protection rights of individuals and the security of data and information
3.	Records of regular review and updates to the data and information flow mapping processes to ensure they align with changing business needs and data processing activities
4.	Evidence of communication of the data and information flow mapping processes to employees and stakeholders
5.	Records of employee training on the data and information flow mapping processes
6.	Evidence of implementation of controls to secure data and information flows, such as access controls, encryption, network segmentation, and firewalls
7.	Evidence of monitoring and enforcement of compliance with the data and information flow mapping processes, such as incident reports and disciplinary actions
8.	Evidence of the testing and validation of data and information flow mapping processes, such as penetration testing, vulnerability scans, and security audits
9.	Evidence of the protection of data and information in transit, such as secure communication protocols and encrypted transport.</t>
  </si>
  <si>
    <t>2.       The organisation has processes to remove or minimise unnecessary copies or unneeded historic records.</t>
  </si>
  <si>
    <t>1.	Documentation of the processes for removing or minimising unnecessary copies or unneeded historic records, including retention and disposal policies and procedures
2.	Evidence of consideration of the privacy and data protection rights of individuals and the security of data and information
3.	Records of regular review and updates to the processes for removing or minimising unnecessary copies or unneeded historic records to ensure they align with changing business needs and data processing activities
4.	Evidence of communication of the processes for removing or minimising unnecessary copies or unneeded historic records to employees and stakeholders
5.	Records of employee training on the processes for removing or minimising unnecessary copies or unneeded historic records
6.	Evidence of implementation of controls to ensure the proper removal or minimisation of unnecessary copies or unneeded historic records, such as data classification, access controls, and secure disposal methods
7.	Evidence of monitoring and enforcement of compliance with the processes for removing or minimising unnecessary copies or unneeded historic records, such as incident reports and disciplinary actions
8.	Evidence of the testing and validation of the processes for removing or minimising unnecessary copies or unneeded historic records, such as penetration testing, vulnerability scans, and security audits
9.	Evidence of the protection of data and information during disposal, such as secure data erasure and destruction methods and an audit trail of the disposal process.</t>
  </si>
  <si>
    <t xml:space="preserve">3.       Where outsourced or third-party storage is employed, appropriate secured measures are in place and enforced, with appropriate assurance procedures consistent with data retention policies. </t>
  </si>
  <si>
    <t>1.	Documentation of the agreements with third-party storage providers, including the service level agreements (SLAs) and security requirements
2.	Evidence of the due diligence process for selecting third-party storage providers, including the assessment of their security controls and practices
3.	Records of regular review and updates of the agreements with third-party storage providers to ensure they align with changing business needs and data processing activities
4.	Evidence of communication of the agreements and security requirements to employees and stakeholders
5.	Records of employee training on the agreements and security requirements for third-party storage providers
6.	Evidence of implementation of controls to ensure the security of data and information stored by third-party storage providers, such as encryption, access controls, and secure transmission methods
7.	Evidence of monitoring and enforcement of compliance with the agreements and security requirements for third-party storage providers, such as incident reports and disciplinary actions
8.	Evidence of the testing and validation of the security measures in place with third-party storage providers, such as penetration testing, vulnerability scans, and security audits
9.	Evidence of the protection of data and information during disposal or termination of the agreement with third-party storage providers, such as secure data erasure and destruction methods and an audit trail of the disposal process
10.	Evidence of regular security audits or assessments of the third-party storage providers to ensure their security measures and practices remain adequate and effective.</t>
  </si>
  <si>
    <t>4.       All data is sanitised from all devices and equipment before disposal.</t>
  </si>
  <si>
    <t>1.	Documentation of the data sanitization policy and procedures, including the methods and standards used for sanitizing data from devices and equipment
2.	Evidence of employee training on the data sanitization policy and procedures, including the importance of secure data destruction and the consequences of non-compliance
3.	Records of regular review and updates of the data sanitization policy and procedures to ensure they align with changing business needs and technology advancements
4.	Evidence of implementation of data sanitization controls, such as the use of certified data destruction software, hardware-based sanitization methods, and secure data erasure techniques
5.	Evidence of monitoring and enforcement of compliance with the data sanitization policy and procedures, such as incident reports and disciplinary actions
6.	Evidence of the testing and validation of the data sanitization methods, such as data recovery tests, residual data scans, and security audits
7.	Evidence of the protection of data during disposal or transfer of ownership of devices and equipment, such as secure data erasure and destruction methods and an audit trail of the disposal process
8.	Records of regular security audits or assessments of the data sanitization process to ensure its effectiveness and efficiency
9.	Evidence of secure storage and disposal of sanitized devices and equipment, including the use of secure disposal facilities and evidence of destruction.</t>
  </si>
  <si>
    <t>1.       All data and information assets have been identified and classified.</t>
  </si>
  <si>
    <t>Information/Data Classification Tier1: 1</t>
  </si>
  <si>
    <t>1.	Documentation of the data classification policy and procedures, including the criteria used to identify and classify data and information assets
2.	Evidence of employee training on the data classification policy and procedures, including the importance of secure data management and the consequences of non-compliance
3.	Records of regular review and updates of the data classification policy and procedures to ensure they align with changing business needs and information security threats
4.	Evidence of implementation of data classification controls, such as data labeling, access controls, and data retention policies
5.	Evidence of the mapping and inventory of data and information assets, including the identification of data owners and data stewards
6.	Evidence of monitoring and enforcement of compliance with the data classification policy and procedures, such as incident reports and disciplinary actions
7.	Evidence of the protection of data and information assets based on their classification, such as access controls, encryption, and secure storage
8.	Records of regular security audits or assessments of the data classification process to ensure its accuracy and completeness
9.	Evidence of communication of the data classification policy and procedures to relevant stakeholders, such as partners, suppliers, and customers.</t>
  </si>
  <si>
    <t>1.       Information has been classified in terms of legal requirements, value, criticality and sensitivity to unauthorised disclosure or modification.</t>
  </si>
  <si>
    <t>Information/Data Classification Tier2: 1</t>
  </si>
  <si>
    <t>1.	Documentation of the information classification policy and procedures, including the criteria used to determine the level of classification for different types of information
2.	Evidence of employee training on the information classification policy and procedures, including the importance of secure information management and the consequences of non-compliance
3.	Records of regular review and updates of the information classification policy and procedures to ensure they align with changing business needs and information security threats
4.	Evidence of implementation of information classification controls, such as data labelling, access controls, and data retention policies
5.	Evidence of the mapping and inventory of information assets, including the identification of information owners and stewards
6.	Evidence of monitoring and enforcement of compliance with the information classification policy and procedures, such as incident reports and disciplinary actions
7.	Evidence of the protection of information assets based on their classification, such as access controls, encryption, and secure storage
8.	Records of regular security audits or assessments of the information classification process to ensure its accuracy and completeness
9.	Evidence of communication of the information classification policy and procedures to relevant stakeholders, such as partners, suppliers, and customers.</t>
  </si>
  <si>
    <t>2.       An appropriate set of procedures for information labelling has been developed and implemented in accordance with the information classification scheme adopted by the organization</t>
  </si>
  <si>
    <t>1.	Documentation of the information labelling policy and procedures, including the criteria for assigning labels to different types of information and the responsibilities of employees and contractors in this process
2.	Evidence of employee training on the information labelling policy and procedures, including the importance of accurately labelling information and the consequences of non-compliance
3.	Records of regular review and updates of the information labelling policy and procedures to ensure they align with changing business needs and information security threats
4.	Evidence of the implementation of information labelling controls, such as the use of standardized labels, software tools to automate the labelling process, and clear instructions on how to label information
5.	Evidence of the mapping and inventory of information assets, including the identification of the assigned labels for each asset
6.	Evidence of monitoring and enforcement of compliance with the information labelling policy and procedures, such as incident reports and disciplinary actions
7.	Evidence of the protection of information assets based on their assigned labels, such as access controls, encryption, and secure storage
8.	Records of regular security audits or assessments of the information labelling process to ensure its accuracy and completeness
9.	Evidence of communication of the information labelling policy and procedures to relevant stakeholders, such as partners, suppliers, and customers.</t>
  </si>
  <si>
    <t xml:space="preserve">1.       Key information assets have been identified and recorded.  </t>
  </si>
  <si>
    <t>Information Asset Register Tier1: 1</t>
  </si>
  <si>
    <t>1.	Documentation of the information asset inventory, which lists all key information assets, their classification and importance to the organisation.
2.	Evidence of regular updates to the information asset inventory, reflecting changes in the organisation’s data landscape.
3.	Documentation of the information classification scheme and its implementation, including the procedures for information labelling.
4.	Evidence of regular review and updates to the information classification scheme and labelling procedures, to ensure they remain relevant and up-to-date.
5.	Records of training and awareness programs for personnel on the information classification scheme and its implementation.
6.	Evidence of implementation of technical controls to enforce the information classification scheme, such as access controls, encryption, and data masking.
7.	Records of security incidents and breaches and evidence of their investigation, which may provide insight into the effectiveness of the information classification scheme in practice.</t>
  </si>
  <si>
    <t xml:space="preserve">2.       Key information assets have been assessed for their vulnerability to cyber-attack.  </t>
  </si>
  <si>
    <t>1.	Reports or documentation of risk assessments performed on the organisation's information assets
2.	Evidence of vulnerability scans or penetration testing performed on systems containing key information assets
3.	Documentation of mitigation measures implemented to reduce the vulnerability of key information assets to cyber-attacks, such as network segmentation, firewalls, and encryption.
4.	Records of training provided to personnel on the identification and reporting of potential cyber-attacks
5.	Documentation of incident response plans and procedures for responding to cyber-attacks.</t>
  </si>
  <si>
    <t>3.       All data and information assets have been catalogued by type and classification and recorded in an information assets register.</t>
  </si>
  <si>
    <t>1.	Documentation of the information assets register and its contents, including a list of all catalogued data and information assets, their type and classification, and their location
2.	Evidence of the process used to catalogue and classify information assets, such as policy documents or records of training provided to personnel
3.	Evidence of periodic reviews of the information assets register to ensure it remains accurate and up-to-date
4.	Evidence of access controls and restrictions in place to ensure only authorized personnel can access and modify the information assets register
5.	Reports or logs demonstrating that the information assets register is used to support other information security processes, such as risk assessments or incident response.</t>
  </si>
  <si>
    <t>4.       The information asset register records where the information/data are held and which computer systems or services process it.</t>
  </si>
  <si>
    <t>1.	A documented inventory of all information and data assets, including their type and classification.
2.	Evidence of regular updates to the information asset register.
3.	Documentation showing the mapping of information and data flows from creation, transit, processing, and storage.
4.	Records of vulnerability assessments performed on key information assets.
5.	Evidence of procedures for labelling information based on the classification scheme.
6.	Technical documentation of the systems and services that process the information/data.
7.	Evidence of proper security controls, such as encryption, to protect stored data.
8.	Documentation of the policies and procedures for data protection, including retention, disposal, and data sanitization.
9.	Evidence of the implementation of physical or technical measures to protect stored data.
10.	Records of third-party storage arrangements, including evidence of security measures and assurance procedures in place.</t>
  </si>
  <si>
    <t>5.       The purpose for processing the personal data held by the organisation has been described and recorded.</t>
  </si>
  <si>
    <t>1.	Documentation outlining the purpose for processing personal data
2.	Records of data processing activities, including the reasons for processing and the legal basis
3.	Evidence of data protection impact assessments (DPIAs) conducted for high-risk processing activities
4.	Contracts or agreements with third-party processors that clearly outline the purpose and conditions for processing personal data
5.	Records of consents obtained from data subjects for processing their personal data
6.	Policies and procedures that outline the management of personal data within the organisation, including retention and disposal policies.</t>
  </si>
  <si>
    <t>6.       Organisations shall know and record:  
a)       What sensitive information they hold or process
b)       Why they hold or process that information
c)       Where the information is held
d)       Which computer systems or services process it 
e)       The impact of its loss, compromise or disclosure</t>
  </si>
  <si>
    <t>1.	Documentation of sensitive information types and classification
2.	Records of the reason for processing and holding the sensitive information
3.	Information asset register detailing location and storage of sensitive information
4.	Mapping of information flow and processing systems
5.	Risk assessment and impact analysis of potential loss, compromise or disclosure of sensitive information.</t>
  </si>
  <si>
    <t>1.       Procedures for handling assets shall be developed and implemented in accordance with the information classification scheme.</t>
  </si>
  <si>
    <t>Information Asset Register Tier2: 1</t>
  </si>
  <si>
    <t>1.	Documentation of the procedures for handling assets, including the information classification scheme.
2.	Evidence of regular review and updates to the procedures for handling assets to ensure they remain relevant and effective.
3.	Records of training and awareness activities for personnel on the procedures for handling assets.
4.	Access logs for the information assets, demonstrating that only authorized personnel have access to sensitive information.
5.	Evidence of regular risk assessments conducted on information assets, and any necessary changes made to the procedures for handling assets.
6.	Evidence of incident response and management procedures being followed when an information security breach occurs.
7.	Evidence of third-party audits or assessments being conducted to ensure the procedures for handling assets are being followed and adhered to.</t>
  </si>
  <si>
    <t>2.       The register maintains a current understanding of the location, quantity and quality of data and information stored.</t>
  </si>
  <si>
    <t>1.	Review of the information asset register and its contents
2.	Confirmation with relevant personnel that the register is regularly updated and maintained
3.	Sampling of data and information stored and comparison to the information recorded in the register
4.	Evidence of regular review of the information asset register to ensure accuracy and completeness
5.	Evidence of proper handling procedures being developed and implemented in accordance with the information classification scheme, such as training records or procedure manual.</t>
  </si>
  <si>
    <t xml:space="preserve">3.     Hardware and software assets associated with information and information processing have been identified  </t>
  </si>
  <si>
    <t>1.	Asset inventory lists or registers containing hardware and software assets, along with their specifications and purchase details.
2.	Contracts or agreements with hardware and software vendors, which include details of the assets purchased and their specifications.
3.	Configuration management records that show changes made to hardware and software assets over time.
4.	Network diagrams or asset maps that show the physical and logical connections between hardware and software assets.
5.	Evidence of physical or logical security measures in place to protect hardware and software assets, such as firewalls, access control systems, or antivirus software.
6.	Evidence of regular software and hardware maintenance, upgrades, and patching, such as maintenance logs or change management records.
7.	User access logs or audit trails that demonstrate that hardware and software assets are being used in accordance with established policies and procedures.
8.	The type and quantity of audit evidence will depend on the size and complexity of the organisation and the risks associated with its information and information processing systems.</t>
  </si>
  <si>
    <t>4.     An inventory of information assets has been established and is maintained through recognised process.</t>
  </si>
  <si>
    <t>1.	Documentation of the process for identifying, cataloguing, and maintaining information assets, such as policies, procedures, or work instructions.
2.	An inventory list or register of information assets, including a description of each asset, its format, location, and owner.
3.	Evidence of regular updates to the inventory, such as change management records or audit trails.
4.	Evidence of the implementation of physical or logical security measures to protect information assets, such as access controls, backups, or encryption.
5.	Evidence of the classification and categorization of information assets, such as security labels or metadata.
6.	Evidence of regular reviews of the inventory to ensure its accuracy and completeness, such as internal audits or periodic assessments.
7.	Evidence of training and awareness programs for staff on the importance of information asset management and the procedures for maintaining the inventory.
8.	The type and quantity of audit evidence will depend on the size and complexity of the organisation and the risks associated with its information assets.</t>
  </si>
  <si>
    <t>5.     Assets maintained in the inventory have ascribed owners.</t>
  </si>
  <si>
    <t>1.	Documentation of the process for assigning ownership of assets, such as policies, procedures, or work instructions.
2.	An inventory list or register of assets that includes the name and role of the owner for each asset.
3.	Evidence of regular updates to the inventory to reflect changes in ownership, such as change management records or audit trails.
4.	Evidence of the involvement of asset owners in the management of their assets, such as signatures on change requests or participation in reviews.
5.	Evidence of regular communication between asset owners and relevant stakeholders, such as email correspondence or meeting minutes.
6.	Evidence of training and awareness programs for asset owners on their responsibilities and obligations.
7.	Evidence of enforcement mechanisms for ensuring that asset owners fulfil their responsibilities, such as penalties for non-compliance or performance evaluations.</t>
  </si>
  <si>
    <t>1.       Data at rest on all devices and in databases is protected by appropriate measures including physical protection (when hosted within a secure data centre) and encryption.</t>
  </si>
  <si>
    <t>Information/Data Transfer Controls Tier1: 1</t>
  </si>
  <si>
    <t>1.	Documentation of the policies and procedures for protecting data at rest, including physical protection and encryption requirements.
2.	Evidence of the implementation of physical protection measures for devices hosted within a secure data centre, such as access controls, surveillance cameras, or fire suppression systems.
3.	Evidence of the use of encryption for protecting data at rest, such as encryption certificates, encryption keys, or encryption software configuration settings.
4.	Evidence of regular monitoring and testing of the encryption systems, such as vulnerability scans or penetration tests.
5.	Evidence of the secure storage and management of encryption keys, such as key management systems or secure storage facilities.
6.	Evidence of regular backups of encrypted data, along with disaster recovery plans that address the protection of encrypted data.
7.	Evidence of user awareness and training programs on the importance of protecting data at rest and the measures in place to do so.</t>
  </si>
  <si>
    <t>2.       There are technical controls in place (such as appropriate encryption) to prevent unauthorised or unlawful processing of personal data, whether through unauthorised access to user devices or storage media, backups, interception of data in transit or at rest.</t>
  </si>
  <si>
    <t>1.	Documentation of the policies and procedures for protecting personal data, including technical controls for preventing unauthorized or unlawful processing.
2.	Evidence of the use of encryption for protecting personal data, such as encryption certificates, encryption keys, or encryption software configuration settings.
3.	Evidence of the implementation of access controls for user devices and storage media, such as password policies, multi-factor authentication, or device management solutions.
4.	Evidence of the secure storage and management of encryption keys, such as key management systems or secure storage facilities.
5.	Evidence of regular monitoring and testing of the encryption systems, such as vulnerability scans or penetration tests.
6.	Evidence of the implementation of network security controls, such as firewalls, intrusion detection systems, or Virtual Private Network (VPN) solutions, to prevent the interception of data in transit.
7.	Evidence of regular backups of encrypted data, along with disaster recovery plans that address the protection of encrypted personal data.
8.	Evidence of user awareness and training programs on the importance of protecting personal data and the measures in place to do so.</t>
  </si>
  <si>
    <t>3.       Data in transit accessed by remote workers and third parties is protected by encryption and the application of a virtual private network (VPN).</t>
  </si>
  <si>
    <t>1.	Documentation of the policies and procedures for protecting data in transit, including the use of encryption and virtual private networks (VPNs).
2.	Evidence of the implementation of VPN solutions for remote workers and third parties to access data in transit securely.
3.	Evidence of the use of encryption for protecting data in transit, such as SSL/TLS certificates, encryption keys, or encryption software configuration settings.
4.	Evidence of regular monitoring and testing of the VPN and encryption systems, such as vulnerability scans or penetration tests.
5.	Evidence of the secure storage and management of encryption keys, such as key management systems or secure storage facilities.
6.	Evidence of network security controls, such as firewalls, intrusion detection systems, or VPN solutions, to prevent the interception of data in transit.
7.	Evidence of user awareness and training programs on the importance of protecting data in transit and the measures in place to do so.
8.	Evidence of regular monitoring and auditing of remote worker and third-party access to data in transit, including the use of VPNs and encryption.</t>
  </si>
  <si>
    <t xml:space="preserve">4.       Protect data in transit using well-configured TLS (e.g. v. 1.2 or above). </t>
  </si>
  <si>
    <t>1.	Configuration documentation: This should include the version of TLS being used, along with any security protocols and cipher suites that are employed to ensure secure data transmission.
2.	Network logs: These logs should show that data is being transmitted using TLS, and that the correct version of the protocol is being used.
3.	Scanning results: The results of regular vulnerability scans should indicate that TLS is being used to encrypt data in transit, and that the version of TLS is appropriate.
4.	Certificate verification: The audit should verify that the certificate being used for TLS is valid, and that it has been issued by a trusted certificate authority.
5.	User acceptance testing: The audit should include tests to ensure that users are able to access and transmit data securely using TLS.
6.	Code reviews: The audit should include a review of the code to ensure that the implementation of TLS is secure and that the correct version of the protocol is being used.</t>
  </si>
  <si>
    <t>1.       There is a current understanding and record of the data links and routes used to transmit data.</t>
  </si>
  <si>
    <t>Information/Data Transfer Controls Tier2: 1</t>
  </si>
  <si>
    <t>1.	Documentation of the data transmission process, including a map of the data links and routes used.
2.	Records of regular network scans and monitoring activities that indicate an understanding of the current state of the data transmission infrastructure.
3.	Meeting minutes or notes from discussions with technology and network administrators that demonstrate an understanding of the data links and routes used.
4.	Documentation of any changes made to the data transmission infrastructure, including updates to the record of data links and routes.
5.	Evidence of regular testing and verification of the data transmission infrastructure, including the links and routes used.
6.	Evidence of training provided to staff on the data transmission infrastructure and the procedures for monitoring and maintaining it.</t>
  </si>
  <si>
    <t>2.       Appropriate physical or technical means are applied to protect data that travels over an untrusted carrier.</t>
  </si>
  <si>
    <t>1.	Documentation of the encryption methods used to protect the data, including the algorithms and key lengths used.
2.	Records of regular testing and verification of the encryption methods to ensure they are functioning properly.
3.	Evidence of training provided to staff on the use of encryption and the importance of protecting data that travels over an untrusted carrier.
4.	Documentation of any security incidents involving the transmission of data over an untrusted carrier and the actions taken to prevent similar incidents in the future.
5.	Evidence of the use of secure communication protocols, such as SSL or TLS, to protect data in transit.
6.	Documentation of network security measures, such as firewalls and intrusion detection systems, that are in place to protect data transmitted over an untrusted carrier.</t>
  </si>
  <si>
    <t>3.       Formal transfer policies, procedures and controls shall be in place to protect the transfer of information through the use of all types of communication facilities.</t>
  </si>
  <si>
    <t>1.	Documentation of the formal transfer policies, procedures, and controls, including guidelines for the use of different types of communication facilities.
2.	Evidence of training provided to staff on the policies, procedures, and controls for transferring information, including the use of different types of communication facilities.
3.	Records of regular reviews of the policies, procedures, and controls to ensure they remain current and effective.
4.	Documentation of any incidents involving the transfer of sensitive information and the actions taken to prevent similar incidents in the future.
5.	Evidence of the use of secure communication protocols, such as SSL or TLS, to protect information in transit.
6.	Documentation of the measures in place to authenticate the identity of parties involved in the transfer of information, such as digital signatures or encryption keys.</t>
  </si>
  <si>
    <t>4.       Agreements shall address the secure transfer of business information between the organization and external parties.</t>
  </si>
  <si>
    <t>1.	Documentation of the agreements, including contracts or Memorandum of Understanding (MoU), with external parties.
2.	Evidence of a formal review and approval process for agreements before they are executed.
3.	Records of regular monitoring of the agreements to ensure they are being followed.
4.	Evidence of training provided to staff on the agreements and the importance of adhering to the terms and conditions related to the secure transfer of business information.
5.	Documentation of any incidents involving the unauthorized transfer of business information to external parties and the actions taken to prevent similar incidents in the future.
6.	Evidence of the use of secure communication protocols, such as SSL or TLS, to protect information in transit.
7.	Documentation of security measures, such as encryption and access controls, that are in place to protect business information during transfer.</t>
  </si>
  <si>
    <t>1.       Key operational services have been identified with resource, technology and service dependencies defined (e.g. power, bandwidth, cooling, data, people).</t>
  </si>
  <si>
    <t>Services Resilience Tier1: 1</t>
  </si>
  <si>
    <t>1.	List of key operational services and their dependencies.
2.	Documentation showing identification of critical resources required for each key operational service.
3.	Evidence of the mapping of technology used for each key operational service.
4.	List of key service dependencies, such as power, bandwidth, cooling, data, and people.
5.	Evidence of regular review of key operational services to ensure dependencies remain up to date.
6.	Documented procedures for ensuring continued operation of key services in the event of a resource or technology failure.</t>
  </si>
  <si>
    <t>1.       Key operational systems are segregated from other business and external systems by appropriate technical and physical means (e.g. separate network and system infrastructure with independent user administration).</t>
  </si>
  <si>
    <t>Services Resilience Tier2: 1</t>
  </si>
  <si>
    <t>1.	Network diagrams and architecture showing segregation of key operational systems from other business and external systems.
2.	Evidence of separate network and system infrastructure for key operational systems.
3.	Documentation of independent user administration for key operational systems.
4.	Access control lists or other evidence of segregation and isolation of key operational systems.
5.	Logs or reports showing no unauthorized access or data exfiltration from key operational systems.
6.	Documentation of policies and procedures for implementing and maintaining segregation of key operational systems.</t>
  </si>
  <si>
    <t>2.       Geographical constraints or weaknesses (e.g. single communications line or channel) have been identified and mitigated.</t>
  </si>
  <si>
    <t>1.	Evidence of identification and assessment of geographical constraints or weaknesses.
2.	Documentation of mitigation plans for identified constraints or weaknesses.
3.	Evidence of implementation of mitigation plans, such as redundant communication lines, alternate routes, or backup power sources.
4.	Logs or reports showing no interruption to key services due to geographical constraints or weaknesses.
5.	Evidence of regular review of geographical constraints and weaknesses to ensure continued effectiveness of mitigation plans.
6.	Documentation of policies and procedures for identifying and mitigating geographical constraints and weaknesses.</t>
  </si>
  <si>
    <t>3.       Systems that key services depend upon have redundancy and are replicated to an alternative location.</t>
  </si>
  <si>
    <t>1.	Evidence of identification of systems that key services depend upon.
2.	Documentation of redundancy and replication plans for identified systems.
3.	Logs or reports showing successful failover and restoration of key services during testing or actual events.
4.	Evidence of regular testing of redundancy and replication plans to ensure continued effectiveness.
5.	Documentation of policies and procedures for implementing and maintaining redundancy and replication plans.
6.	Evidence of continuous monitoring of redundant and replicated systems to ensure they are up to date and functional.</t>
  </si>
  <si>
    <t>4.       There are alternative physical paths and service providers for network connectivity with known separacy and diversity of bearers.</t>
  </si>
  <si>
    <t>1.	Evidence of identification and assessment of physical paths and service providers for network connectivity.
2.	Documentation of plans for implementing separacy and diversity of bearers.
3.	Logs or reports showing successful failover and restoration of network connectivity during testing or actual events.
4.	Evidence of regular testing of network failover and restoration plans to ensure continued effectiveness.
5.	Documentation of policies and procedures for implementing and maintaining network failover and restoration plans.
6.	Evidence of continuous monitoring of network connectivity to ensure it remains available and functional.</t>
  </si>
  <si>
    <t>5.       Dependencies, resource and geographical limitation assessments are regularly reviewed with update mitigations when required.</t>
  </si>
  <si>
    <t>1.	A documented process for regular reviews of dependencies, resource and geographical limitation assessments.
2.	Records of previous reviews conducted, including any identified dependencies or limitations and mitigation actions taken.
3.	Evidence of updates made to the assessments when required, such as changes in resource availability or new dependencies.
4.	Documentation of the risk assessment methodology used for the review process.
5.	Evidence of senior management oversight and approval of the review process and any resulting mitigation actions.
6.	Results of any testing or simulation exercises conducted to validate the effectiveness of the mitigation actions.</t>
  </si>
  <si>
    <t xml:space="preserve">6.       Organisations annually conduct and document an organisational resilience assessment. </t>
  </si>
  <si>
    <t>1.	A documented process for conducting and documenting an annual organizational resilience assessment.
2.	Evidence of senior management oversight and approval of the assessment process.
3.	A list of key operational services and systems assessed for their resilience.
4.	Documentation of the risk assessment methodology used for the assessment process.
5.	Evidence of actions taken to improve resilience based on the results of the assessment.
6.	Evidence of follow-up actions taken to verify the effectiveness of the resilience improvements.</t>
  </si>
  <si>
    <t>1.       All user account creation is subject to a provisioning and approval process.</t>
  </si>
  <si>
    <t>Account Management Tier1: 1</t>
  </si>
  <si>
    <t>1.	Policies and procedures - Review the organization's policies and procedures related to user account creation to confirm that a provisioning and approval process is outlined.
2.	Access logs - Verify that all user account creations have been recorded in the access logs and have a corresponding approval.
3.	Approval records - Review the records of approvals for user account creation to ensure that they have been properly documented and authorized.
4.	User account creation forms - Verify that all user account creation forms are complete and have been approved before the account was created.
5.	Interviews with personnel - Conduct interviews with personnel involved in the user account creation process to confirm their understanding of the provisioning and approval process.
6.	By collecting and evaluating this evidence, the auditor can determine whether all user account creations are indeed subject to a provisioning and approval process.</t>
  </si>
  <si>
    <t>2.       All default passwords are removed and  changed to an alternative, strong password.</t>
  </si>
  <si>
    <t>1.	Password policy documentation - Review the organization's password policy to ensure that it requires the removal of default passwords and the use of strong passwords.
2.	Password logs - Verify that all default passwords have been removed and changed in the password logs.
3.	Device and system configurations - Inspect the configurations of devices and systems to ensure that default passwords have been changed to alternative, strong passwords.
4.	Interviews with personnel - Conduct interviews with personnel responsible for changing passwords to confirm that the default passwords have been removed and changed to strong passwords.
5.	Penetration testing results - Review the results of any recent penetration testing to confirm that default passwords were not used as a weakness in the system.</t>
  </si>
  <si>
    <t>3.       There is a robust password policy which avoids users having weak passwords, such as those trivially guessable.</t>
  </si>
  <si>
    <t>1.	Password policy documentation - Review the organization's password policy to confirm that it specifies requirements for strong passwords and discourages the use of weak, easily guessable passwords.
2.	Interviews with personnel - Conduct interviews with personnel responsible for implementing the password policy to confirm their understanding of the requirements for strong passwords.
3.	User accounts - Verify that user accounts have been assigned strong passwords in accordance with the password policy.
4.	Password logs - Review password logs to ensure that weak passwords have been identified and changed in accordance with the password policy.
5.	Penetration testing results - Review the results of any recent penetration testing to confirm that weak passwords were not used as a weakness in the system.</t>
  </si>
  <si>
    <t>4.       Password or account sharing between users is not permitted.</t>
  </si>
  <si>
    <t>1.	Policies and procedures - Review the organization's policies and procedures related to password and account sharing to confirm that it is prohibited.
2.	Interviews with personnel - Conduct interviews with personnel to confirm their understanding of the policy prohibiting password and account sharing.
3.	User accounts - Verify that user accounts have not been shared or used by multiple individuals.
4.	Access logs - Review access logs to ensure that password or account sharing has not taken place.
5.	Security incident reports - Review any security incident reports to see if any instances of password or account sharing have been reported or detected.</t>
  </si>
  <si>
    <t>5.       User accounts and special access privileges are removed or disabled when no longer required (e.g. when an individual changes role or leaves the organisation) or after a pre-defined period of inactivity (e.g. 3 months).</t>
  </si>
  <si>
    <t>1.	Policies and procedures - Review the organization's policies and procedures related to the removal or disabling of user accounts and special access privileges.
2.	Access logs - Verify that user accounts and special access privileges have been removed or disabled in accordance with the policy.
3.	User account and privilege lists - Review lists of user accounts and special access privileges to ensure that they are up-to-date and accurately reflect the current status of the users.
4.	Interviews with personnel - Conduct interviews with personnel responsible for removing or disabling user accounts and special access privileges to confirm their understanding of the policy and their compliance with it.
5.	Records of user changes - Review records of user role changes or departures from the organization to ensure that their accounts and special access privileges have been removed or disabled in a timely manner.</t>
  </si>
  <si>
    <t>6.       Unnecessary user accounts (e.g. Guest accounts and unnecessary administrative accounts) should be removed or disabled.</t>
  </si>
  <si>
    <t>1.	Policies and procedures - Review the organization's policies and procedures related to the removal or disabling of unnecessary user accounts.
2.	User account and privilege lists - Review lists of user accounts and special access privileges to identify any unnecessary accounts.
3.	Access logs - Verify that unnecessary user accounts have been removed or disabled.
4.	Interviews with personnel - Conduct interviews with personnel responsible for removing or disabling user accounts to confirm their understanding of the policy and their compliance with it.
5.	System configurations - Inspect the configurations of devices and systems to ensure that unnecessary user accounts have been removed or disabled.</t>
  </si>
  <si>
    <t xml:space="preserve">7.       There should be no generic or common accounts accessed by multiple individuals. </t>
  </si>
  <si>
    <t>1.	Policies and procedures - Review the organization's policies and procedures related to the use of generic or common accounts.
2.	Access logs - Verify that generic or common accounts have not been used by multiple individuals</t>
  </si>
  <si>
    <t>Account Management Tier2: 1</t>
  </si>
  <si>
    <t>1.       Each user authenticates using a unique username and strong password before being granted access to applications, computers and network devices.</t>
  </si>
  <si>
    <t>Identity Authentication Tier1: 1</t>
  </si>
  <si>
    <t>1.	Policies and procedures - Review the organization's policies and procedures related to user authentication and password requirements.
2.	User account lists - Verify that each user has a unique username and that the username and password are in compliance with the password policy.
3.	Access logs - Review access logs to confirm that each user authenticates using a unique username and strong password before being granted access.
4.	Interviews with personnel - Conduct interviews with personnel responsible for user authentication to confirm their understanding of the policy and their compliance with it.
5.	System configurations - Inspect the configurations of devices and systems to ensure that they are set up to require unique username and password authentication for each user.</t>
  </si>
  <si>
    <t>2.       Users that can access personal data are appropriately authenticated.</t>
  </si>
  <si>
    <t>1.	Access logs: Detailed logs that show when a user logged into the system, their username, and the specific personal data they accessed. This can provide evidence that the user was properly authenticated before they were able to access personal data.
2.	Authorization records: A record of all users that have been granted access to personal data and the specific permissions they have been granted. This can show that only users who have been properly authenticated and authorized have access to personal data.
3.	Authentication methods: Documentation of the various authentication methods used, such as passwords, biometrics, or multi-factor authentication. This can demonstrate that the authentication methods used are appropriate for the level of sensitivity of the personal data being accessed.
4.	Password policies: Documentation of the organization's password policies, such as length, complexity requirements, and expiration periods. This can show that the organization has taken steps to ensure that passwords used for authentication are strong and secure.
5.	Penetration testing: Results of penetration testing that demonstrate the effectiveness of the organization's authentication mechanisms. This can provide evidence that the authentication mechanisms are functioning as intended and that personal data is being protected.
6.	User training records: Records of user training on the proper use of authentication methods and the importance of maintaining the security of personal data. This can show that the organization is providing the necessary training to ensure that users are using authentication methods appropriately.</t>
  </si>
  <si>
    <t xml:space="preserve">3.       Users who have privileged access are strongly authenticated by multi-factor or device authentication measures. </t>
  </si>
  <si>
    <t>1.	Access logs: Detailed logs that show when a user logged into the system, their username, and the specific actions they performed while logged in. This can provide evidence that the user was properly authenticated using multi-factor or device authentication before they were able to access sensitive data.
2.	Authentication records: A record of all users who have been granted privileged access and the specific authentication methods used for each user. This can show that privileged users are being required to use multi-factor or device authentication to access sensitive data.
3.	Multi-factor authentication policies: Documentation of the organization's multi-factor authentication policies, including the types of authentication methods used, such as biometrics, one-time codes, or hardware tokens. This can demonstrate that the organization is requiring the use of strong authentication methods for privileged users.
4.	Device authentication policies: Documentation of the organization's device authentication policies, including the types of devices used for authentication and the methods used to secure the devices. This can show that the organization is requiring the use of secure devices for authentication and that these devices are being properly secured.
5.	Penetration testing: Results of penetration testing that demonstrate the effectiveness of the organization's multi-factor and device authentication mechanisms. This can provide evidence that the authentication mechanisms are functioning as intended and that sensitive data is being protected.
6.	User training records: Records of user training on the proper use of multi-factor and device authentication methods and the importance of maintaining the security of sensitive data. This can show that the organization is providing the necessary training to ensure that users are using authentication methods appropriately.</t>
  </si>
  <si>
    <t>4.       Multi-factor authentication shall be used for access to enterprise level social media accounts.</t>
  </si>
  <si>
    <t>1.	Access logs: Detailed logs that show when a user logged into the social media account, their username, and the specific actions they performed while logged in. This can provide evidence that multi-factor authentication was used to access the social media account.
2.	Authentication records: A record of all users who have been granted access to the enterprise-level social media account and the specific authentication methods used for each user. This can show that multi-factor authentication is being required for access to the social media account.
3.	Multi-factor authentication policies: Documentation of the organization's multi-factor authentication policies, including the types of authentication methods used, such as biometrics, one-time codes, or hardware tokens. This can demonstrate that the organization is requiring the use of multi-factor authentication for access to the social media account.
4.	Penetration testing: Results of penetration testing that demonstrate the effectiveness of the organization's multi-factor authentication mechanisms for access to the social media account. This can provide evidence that the authentication mechanisms are functioning as intended and that the social media account is being properly secured.
5.	User training records: Records of user training on the proper use of multi-factor authentication methods and the importance of maintaining the security of the enterprise-level social media account. This can show that the organization is providing the necessary training to ensure that users are using authentication methods appropriately.
6.	Social media account settings: A review of the social media account settings to confirm that multi-factor authentication is enabled for all users who have access to the account. This can provide evidence that the organization is taking the necessary steps to ensure that the social media account is properly secured.</t>
  </si>
  <si>
    <t>1.       Additional authentication mechanisms, such as multi-factor or hardware-backed certificates are employed for all systems that operate or support key services.</t>
  </si>
  <si>
    <t>Identity Authentication Tier2: 1</t>
  </si>
  <si>
    <t>1.	Access logs: Detailed logs that show when a user logged into the system, their username, and the specific actions they performed while logged in. This can provide evidence that multi-factor or hardware-backed certificates were used for authentication.
2.	Authentication records: A record of all users who have been granted access to the system and the specific authentication methods used for each user. This can show that multi-factor or hardware-backed certificates are being required for access to the system.
3.	Authentication policies: Documentation of the organization's authentication policies, including the types of authentication methods used, such as biometrics, one-time codes, or hardware tokens. This can demonstrate that the organization is requiring the use of multi-factor or hardware-backed certificates for access to systems that operate or support key services.
4.	Device authentication policies: Documentation of the organization's device authentication policies, including the types of devices used for authentication and the methods used to secure the devices. This can show that the organization is requiring the use of secure devices for authentication and that these devices are being properly secured.
5.	Penetration testing: Results of penetration testing that demonstrate the effectiveness of the organization's multi-factor and device authentication mechanisms for systems that operate or support key services. This can provide evidence that the authentication mechanisms are functioning as intended and that these systems are being properly secured.
6.	User training records: Records of user training on the proper use of multi-factor and device authentication methods and the importance of maintaining the security of systems that operate or support key services. This can show that the organization is providing the necessary training to ensure that users are using authentication methods appropriately.
7.	System configurations: A review of the system configurations to confirm that multi-factor or hardware-backed certificates are enabled for all systems that operate or support key services. This can provide evidence that the organization is taking the necessary steps to ensure that these systems are properly secured.</t>
  </si>
  <si>
    <t>2.       There is an auditable, robust procedure in place to verify each user and issue minimum required access rights. </t>
  </si>
  <si>
    <t>1.	Access control policy: Documentation of the organization's access control policy, including the procedures for verifying users and granting access rights. This can show that the organization has a defined process for managing access to its systems and data.
2.	User verification records: Records of user verification processes, including background checks, security clearances, and identity verification. This can demonstrate that the organization is verifying the identity of each user before granting access rights.
3.	Access rights records: A record of all users and the specific access rights granted to each user. This can show that the organization is granting the minimum required access rights for each user based on their role and responsibilities.
4.	Access reviews: Regular access reviews to ensure that users are still authorized to access the systems and data they have been granted access to. This can demonstrate that the organization is regularly evaluating and updating the access rights of its users.
5.	Role-based access control (RBAC): Documentation of the organization's role-based access control (RBAC) policies, including the procedures for assigning roles to users and granting access rights based on those roles. This can show that the organization is using a systematic and consistent approach to granting access rights.
6.	Logs of access control decisions: Logs of all access control decisions, including the date, time, and user involved. This can provide an auditable trail of the access control decisions made by the organization.
7.	User training records: Records of user training on the importance of maintaining the security of systems and data and the procedures for verifying users and granting access rights. This can show that the organization is providing the necessary training to ensure that users understand the access control policies and procedures.</t>
  </si>
  <si>
    <t>3.       Attempts by unauthorised users to connect to systems are alerted, promptly assessed and investigated.</t>
  </si>
  <si>
    <t>1.	Security logs: Detailed logs of all security events, including attempts by unauthorized users to connect to systems. These logs can provide evidence of the attempts and show that they were promptly assessed and investigated.
2.	Alerts: Records of all security alerts, including those generated by attempts by unauthorized users to connect to systems. These alerts can provide evidence of the attempts and show that they were promptly assessed and investigated.
3.	Incident response records: Records of all security incidents, including attempts by unauthorized users to connect to systems. These records can demonstrate that the organization has a documented process for responding to security incidents and that these incidents were promptly assessed and investigated.
4.	Incident response plans: Documentation of the organization's incident response plans, including the procedures for assessing and investigating security incidents. This can show that the organization has a defined process for responding to security incidents and that these incidents are being promptly assessed and investigated.
5.	Investigation reports: Reports of all investigations into attempts by unauthorized users to connect to systems. These reports can provide evidence of the assessments and investigations that were conducted and the steps taken to prevent similar incidents in the future.
6.	User training records: Records of user training on the importance of reporting and investigating security incidents, including attempts by unauthorized users to connect to systems. This can show that the organization is providing the necessary training to ensure that users understand the importance of promptly reporting and investigating these incidents.
7.	Penetration testing: Results of penetration testing that demonstrate the effectiveness of the organization's security measures in detecting and responding to attempts by unauthorized users to connect to systems. This can provide evidence that the organization's systems are being monitored and that incidents are being promptly assessed and investigated.</t>
  </si>
  <si>
    <t>1.       Special access privileges are restricted to a limited number of authorised individuals.</t>
  </si>
  <si>
    <t>Privilege Management Tier1: 1</t>
  </si>
  <si>
    <t>1.	Access control policy: Documentation of the organization's access control policy, including procedures for granting special access privileges. This can demonstrate that the organization has a defined process for granting and managing special access privileges.
2.	Access rights records: A record of all users and the specific access rights granted to each user, including any special access privileges. This can demonstrate that the organization is granting special access privileges to a limited number of authorized individuals.
3.	Access reviews: Regular access reviews to ensure that users are still authorized to access the systems and data they have been granted access to, including special access privileges. This can demonstrate that the organization is regularly evaluating and updating the access rights of its users.
4.	Logs of access control decisions: Logs of all access control decisions, including the date, time, and user involved, for granting special access privileges. This can provide an auditable trail of the access control decisions made by the organization.
5.	User training records: Records of user training on the importance of maintaining the security of systems and data, including the procedures for granting special access privileges. This can show that the organization is providing the necessary training to ensure that users understand the access control policies and procedures.
6.	Role-based access control (RBAC): Documentation of the organization's role-based access control (RBAC) policies, including procedures for granting special access privileges based on roles. This can demonstrate that the organization is using a systematic and consistent approach to granting special access privileges.
7.	Incident response records: Records of all security incidents, including incidents related to special access privileges. This can demonstrate that the organization is monitoring the use of special access privileges and responding to any incidents that may arise.
8.	User attestations: Attestations by users acknowledging the sensitive nature of special access privileges and their responsibility to use them in accordance with the organization's policies. This can demonstrate the organization's efforts to ensure that users are aware of the importance of special access privileges and their responsibilities related to these privileges.</t>
  </si>
  <si>
    <t>2.       Details about special access privileges (e.g. the individual and purpose) are documented, kept in a secure location and reviewed on a regular basis (e.g. quarterly).</t>
  </si>
  <si>
    <t>1.	Access control policy: Documentation of the organization's access control policy, including procedures for granting special access privileges and requirements for documenting and reviewing these privileges. This can demonstrate that the organization has a defined process for documenting, storing, and reviewing details about special access privileges.
2.	Access rights records: A record of all users and the specific access rights granted to each user, including any special access privileges. This can demonstrate that the organization is documenting details about special access privileges, including the individual and purpose.
3.	Access control logs: Logs of all access control decisions, including the date, time, and user involved, for granting special access privileges. This can provide an auditable trail of the access control decisions made by the organization and demonstrate that details about special access privileges are being documented.
4.	Access reviews: Regular access reviews to ensure that users are still authorized to access the systems and data they have been granted access to, including special access privileges. This can demonstrate that the organization is regularly reviewing the details about special access privileges and making updates as needed.
5.	Secure storage location: Documentation of the secure location where access rights records, including those related to special access privileges, are stored. This can demonstrate that the organization is taking appropriate measures to ensure the confidentiality and integrity of the access rights records.
6.	Document retention policy: Documentation of the organization's document retention policy, including procedures for retaining access rights records and details about special access privileges. This can demonstrate that the organization is following a defined process for retaining these records and making them available for review.
7.	User training records: Records of user training on the importance of maintaining the security of systems and data, including the procedures for documenting and reviewing special access privileges. This can show that the organization is providing the necessary training to ensure that users understand the policies and procedures related to special access privileges.
8.	Incident response records: Records of all security incidents, including incidents related to special access privileges. This can demonstrate that the organization is monitoring the use of special access privileges and responding to any incidents that may arise.
9.	Review reports: Reports of the regular reviews of special access privileges, including the date and scope of the review and any updates made as a result of the review. This can demonstrate that the organization is conducting regular reviews of the details about special access privileges and making updates as needed.</t>
  </si>
  <si>
    <t>3.       Special access privileges are controlled, periodically reviewed and removed or disabled when no longer required.</t>
  </si>
  <si>
    <t>1.	Access control policy: Documentation of the organization's access control policy, including procedures for granting and revoking special access privileges. This can demonstrate that the organization has a defined process for controlling special access privileges.
2.	Access rights records: A record of all users and the specific access rights granted to each user, including any special access privileges. This can demonstrate that the organization is documenting details about special access privileges and maintaining records of who has been granted these privileges.
3.	Access control logs: Logs of all access control decisions, including the date, time, and user involved, for granting and revoking special access privileges. This can provide an auditable trail of the access control decisions made by the organization and demonstrate that special access privileges are being controlled.
4.	Access reviews: Regular access reviews to ensure that users are still authorized to access the systems and data they have been granted access to, including special access privileges. This can demonstrate that the organization is regularly reviewing the status of special access privileges and revoking or disabling these privileges as needed.
5.	Document retention policy: Documentation of the organization's document retention policy, including procedures for retaining access rights records and details about special access privileges. This can demonstrate that the organization is following a defined process for retaining these records and making them available for review.
6.	Incident response records: Records of all security incidents, including incidents related to special access privileges. This can demonstrate that the organization is monitoring the use of special access privileges and responding to any incidents that may arise.
7.	Review reports: Reports of the regular reviews of special access privileges, including the date and scope of the review and any updates made as a result of the review. This can demonstrate that the organization is conducting regular reviews of the details about special access privileges and making updates as needed.
8.	User exit procedures: Documentation of procedures for revoking or disabling special access privileges when a user leaves the organization or no longer requires access. This can demonstrate that the organization is controlling special access privileges and removing these privileges when they are no longer required.
9.	Security audit reports: Reports from periodic security audits, including assessments of the organization's access control processes and procedures, including the control and review of special access privileges. This can demonstrate that the organization is following established processes for controlling and reviewing special access privileges and that these processes are being regularly assessed and validated.</t>
  </si>
  <si>
    <t>4.       Users who have privileged access accounts are strongly authenticated by two-factor or hardware authentication measures.</t>
  </si>
  <si>
    <t>1.	Authentication policy: Documentation of the organization's authentication policy, including the use of two-factor or hardware authentication measures for privileged access accounts. This can demonstrate that the organization has established a policy for strong authentication of privileged access accounts.
2.	Authentication logs: Logs of all authentication attempts, including the date, time, and user involved. This can provide an auditable trail of the authentication decisions made by the organization and demonstrate that two-factor or hardware authentication measures are being used for privileged access accounts.
3.	User access records: A record of all users who have been granted privileged access accounts, including details of the authentication methods used for each user. This can demonstrate that the organization is documenting the use of two-factor or hardware authentication measures for privileged access accounts.
4.	Authentication system configuration: Documentation of the configuration of the authentication system, including the use of two-factor or hardware authentication measures. This can demonstrate that the organization has set up the authentication system to require two-factor or hardware authentication for privileged access accounts.
5.	User training records: Records of all user training sessions, including training on the use of two-factor or hardware authentication measures. This can demonstrate that the organization is educating users on the importance of strong authentication and the use of two-factor or hardware authentication measures.
6.	Incident response records: Records of all security incidents, including incidents related to authentication. This can demonstrate that the organization is monitoring the use of two-factor or hardware authentication measures and responding to any incidents that may arise.
7.	Review reports: Reports of regular reviews of the authentication system, including assessments of the use of two-factor or hardware authentication measures for privileged access accounts. This can demonstrate that the organization is regularly reviewing the use of strong authentication measures and making updates as needed.
8.	Security audit reports: Reports from periodic security audits, including assessments of the organization's authentication processes and procedures, including the use of two-factor or hardware authentication measures for privileged access accounts. This can demonstrate that the organization is following established processes for authentication and that these processes are being regularly assessed and validated.</t>
  </si>
  <si>
    <t>5.       Access to sensitive information and services is only provided to authorised, known and individually referenced users or systems.</t>
  </si>
  <si>
    <t>1.	Access control policy: Documentation of the organization's access control policy, including the requirement that access to sensitive information and services is only provided to authorized, known, and individually referenced users or systems. This can demonstrate that the organization has established a policy for controlling access to sensitive information and services.
2.	Access logs: Logs of all access attempts, including the date, time, user or system involved, and the outcome of the access attempt. This can provide an auditable trail of the access decisions made by the organization and demonstrate that access to sensitive information and services is being restricted to authorized, known, and individually referenced users or systems.
3.	User access records: A record of all users who have been granted access to sensitive information and services, including details of the authorization process and the information or services to which they have access. This can demonstrate that the organization is documenting and controlling access to sensitive information and services.
4.	Access control system configuration: Documentation of the configuration of the access control system, including the requirement that access to sensitive information and services is only provided to authorized, known, and individually referenced users or systems. This can demonstrate that the organization has set up the access control system to restrict access to sensitive information and services.
5.	User training records: Records of all user training sessions, including training on the importance of controlling access to sensitive information and services and the procedures for accessing such information and services. This can demonstrate that the organization is educating users on the importance of controlling access to sensitive information and services.
6.	Incident response records: Records of all security incidents, including incidents related to access control. This can demonstrate that the organization is monitoring access to sensitive information and services and responding to any incidents that may arise.
7.	Review reports: Reports of regular reviews of the access control system, including assessments of the restriction of access to sensitive information and services to authorized, known, and individually referenced users or systems. This can demonstrate that the organization is regularly reviewing access control and making updates as needed.
8.	Security audit reports: Reports from periodic security audits, including assessments of the organization's access control processes and procedures, including the restriction of access to sensitive information and services to authorized, known, and individually referenced users or systems. This can demonstrate that the organization is following established processes for controlling access to sensitive information and services and that these processes are being regularly assessed and validated.</t>
  </si>
  <si>
    <t>6.       Access to logging data is limited to those with business need and no others. Legitimate reasons for accessing logging data are given in use policies and users are trained on this.</t>
  </si>
  <si>
    <t>1.	Access control policy: Documentation of the organization's access control policy, including the requirement that access to logging data is limited to those with a business need and no others. This can demonstrate that the organization has established a policy for controlling access to logging data.
2.	Access logs: Logs of all access attempts to the logging data, including the date, time, user involved, and the reason for accessing the logging data. This can provide an auditable trail of the access decisions made by the organization and demonstrate that access to logging data is being restricted to those with a business need.
3.	User access records: A record of all users who have been granted access to logging data, including details of the authorization process and the reason for accessing the logging data. This can demonstrate that the organization is documenting and controlling access to logging data.
4.	Use policies: Documentation of the organization's use policies for logging data, including the requirement that users must have a legitimate reason for accessing logging data. This can demonstrate that the organization is clearly communicating the rules for accessing logging data.
5.	User training records: Records of all user training sessions, including training on the importance of controlling access to logging data and the procedures for accessing such data. This can demonstrate that the organization is educating users on the importance of controlling access to logging data and the rules for accessing such data.
6.	Incident response records: Records of all security incidents, including incidents related to access control of logging data. This can demonstrate that the organization is monitoring access to logging data and responding to any incidents that may arise.
7.	Review reports: Reports of regular reviews of the access control system for logging data, including assessments of the restriction of access to logging data to those with a business need. This can demonstrate that the organization is regularly reviewing access control and making updates as needed.
8.	Security audit reports: Reports from periodic security audits, including assessments of the organization's access control processes and procedures for logging data, including the restriction of access to logging data to those with a business need. This can demonstrate that the organization is following established processes for controlling access to logging data and that these processes are being regularly assessed and validated.</t>
  </si>
  <si>
    <t>1.       Systems and devices supporting the delivery services are only administered or maintained by authorised privileged users.</t>
  </si>
  <si>
    <t>Privilege Management Tier2: 1</t>
  </si>
  <si>
    <t>1.	Access control policy: Documentation of the organization's access control policy, including the requirement that systems and devices supporting delivery services are only administered or maintained by authorized privileged users. This can demonstrate that the organization has established a policy for controlling access to systems and devices supporting delivery services.
2.	User access records: A record of all users who have been granted administrative or maintenance privileges for systems and devices supporting delivery services, including details of the authorization process and the reason for accessing these systems and devices. This can demonstrate that the organization is documenting and controlling access to these systems and devices.
3.	Use policies: Documentation of the organization's use policies for systems and devices supporting delivery services, including the requirement that only authorized privileged users are allowed to administer or maintain these systems and devices. This can demonstrate that the organization is clearly communicating the rules for accessing these systems and devices.
4.	User training records: Records of all user training sessions, including training on the importance of controlling access to systems and devices supporting delivery services and the procedures for administering or maintaining such systems and devices. This can demonstrate that the organization is educating users on the importance of controlling access to these systems and devices and the rules for accessing such systems and devices.
5.	Incident response records: Records of all security incidents, including incidents related to access control of systems and devices supporting delivery services. This can demonstrate that the organization is monitoring access to these systems and devices and responding to any incidents that may arise.
6.	Review reports: Reports of regular reviews of the access control system for systems and devices supporting delivery services, including assessments of the restriction of access to these systems and devices to authorized privileged users. This can demonstrate that the organization is regularly reviewing access control and making updates as needed.
7.	Security audit reports: Reports from periodic security audits, including assessments of the organization's access control processes and procedures for systems and devices supporting delivery services, including the restriction of access to these systems and devices to authorized privileged users. This can demonstrate that the organization is following established processes for controlling access to these systems and devices and that these processes are being regularly assessed and validated.
8.	Logs of system and device activity: Logs of all activities performed on systems and devices supporting delivery services, including the date, time, user involved, and the purpose of the activity. This can provide an auditable trail of the administration and maintenance activities performed on these systems and devices and demonstrate that access to these systems and devices is being restricted to authorized privileged users.</t>
  </si>
  <si>
    <t>2.       Privileged access (e.g. to systems controlling the essential service or system administration) is carried out with separate accounts that are closely monitored.</t>
  </si>
  <si>
    <t>1.	Access control policy: Documentation of the organization's access control policy, including the requirement that privileged access to systems controlling essential services or system administration must be carried out with separate accounts. This can demonstrate that the organization has established a policy for controlling access to these systems.
2.	Separate accounts for privileged access: Documentation of the separate accounts created for privileged access to systems controlling essential services or system administration. This can demonstrate that the organization is following the requirement for separate accounts for privileged access.
3.	User access records: A record of all users who have been granted privileged access to systems controlling essential services or system administration, including details of the authorization process and the reason for accessing these systems. This can demonstrate that the organization is documenting and controlling access to these systems.
4.	Use policies: Documentation of the organization's use policies for systems controlling essential services or system administration, including the requirement for privileged access to be carried out with separate accounts that are closely monitored. This can demonstrate that the organization is clearly communicating the rules for accessing these systems.
5.	User training records: Records of all user training sessions, including training on the importance of controlling privileged access to systems controlling essential services or system administration and the procedures for accessing such systems. This can demonstrate that the organization is educating users on the importance of controlling access to these systems and the rules for accessing such systems.
6.	Incident response records: Records of all security incidents, including incidents related to privileged access to systems controlling essential services or system administration. This can demonstrate that the organization is monitoring access to these systems and responding to any incidents that may arise.
7.	Review reports: Reports of regular reviews of the access control system for systems controlling essential services or system administration, including assessments of the requirement for privileged access to be carried out with separate accounts that are closely monitored. This can demonstrate that the organization is regularly reviewing access control and making updates as needed.
8.	Security audit reports: Reports from periodic security audits, including assessments of the organization's access control processes and procedures for systems controlling essential services or system administration, including the requirement for privileged access to be carried out with separate accounts that are closely monitored. This can demonstrate that the organization is following established processes for controlling access to these systems and that these processes are being regularly assessed and validated.
9.	Logs of privileged access activity: Logs of all privileged access activities performed on systems controlling essential services or system administration, including the date, time, user involved, and the purpose of the activity. This can provide an auditable trail of privileged access activities and demonstrate that access to these systems is being restricted to authorized users and monitored closely.</t>
  </si>
  <si>
    <t>3.       All privileged access to networks and information systems is routinely validated and subject to real-time security monitoring, with all privileged user sessions recorded and stored for offline analysis and investigation.</t>
  </si>
  <si>
    <t>1.	Access control policy: Documentation of the organization's access control policy, including the requirement for privileged access to networks and information systems to be validated and monitored in real-time. This can demonstrate that the organization has established a policy for controlling access to these systems.
2.	Real-time monitoring records: Records of real-time security monitoring activities, including validation of privileged access to networks and information systems. This can demonstrate that the organization is actively monitoring privileged access to these systems in real-time.
3.	User access records: A record of all users who have been granted privileged access to networks and information systems, including details of the authorization process and the reason for accessing these systems. This can demonstrate that the organization is documenting and controlling access to these systems.
4.	Use policies: Documentation of the organization's use policies for networks and information systems, including the requirement for privileged access to be routinely validated and subject to real-time security monitoring. This can demonstrate that the organization is clearly communicating the rules for accessing these systems.
5.	User training records: Records of all user training sessions, including training on the importance of controlling privileged access to networks and information systems and the procedures for accessing such systems. This can demonstrate that the organization is educating users on the importance of controlling access to these systems and the rules for accessing such systems.
6.	Incident response records: Records of all security incidents, including incidents related to privileged access to networks and information systems. This can demonstrate that the organization is monitoring access to these systems and responding to any incidents that may arise.
7.	Review reports: Reports of regular reviews of the access control system for networks and information systems, including assessments of the requirement for privileged access to be validated and subject to real-time security monitoring. This can demonstrate that the organization is regularly reviewing access control and making updates as needed.
8.	Security audit reports: Reports from periodic security audits, including assessments of the organization's access control processes and procedures for networks and information systems, including the requirement for privileged access to be validated and subject to real-time security monitoring. This can demonstrate that the organization is following established processes for controlling access to these systems and that these processes are being regularly assessed and validated.
9.	Logs of privileged access activity: Logs of all privileged access activities performed on networks and information systems, including the date, time, user involved, and the purpose of the activity. This can provide an auditable trail of privileged access activities and demonstrate that access to these systems is being restricted to authorized users and monitored closely.
10.	Record of privileged user sessions: Records of all privileged user sessions, including the date, time, user involved, and the purpose of the session. This can provide an auditable trail of privileged user activity and support offline analysis and investigation of privileged access activity.</t>
  </si>
  <si>
    <t>4.       Temporary, time-bound rights for privileged access and external third-party support access are employed where appropriate.</t>
  </si>
  <si>
    <t>1.	Documentation of policies and procedures for granting and revoking temporary privileged access rights, including the criteria for determining when time-bound rights are necessary.
2.	Logs or records of all granted temporary privileged access rights, including the date and time of grant, the individual granted the access, the purpose of access, and the date and time of revocation.
3.	Evidence of regular review and monitoring of temporary privileged access rights to ensure they are used appropriately and revoked when no longer necessary.
4.	Documentation of the procedure for granting and revoking access to external third-party support personnel, including the criteria for determining when access is necessary and the type of access granted.
5.	Logs or records of all granted access to external third-party support personnel, including the date and time of grant, the individual granted access, the purpose of access, and the date and time of revocation.
6.	Evidence of real-time monitoring of access by external third-party support personnel to ensure it is used appropriately and in accordance with the approved purpose.</t>
  </si>
  <si>
    <t>5.       The use of utility programs that might be capable of overriding systems and applications shall be restricted.</t>
  </si>
  <si>
    <t>1.	Documentation of policies and procedures for the use of utility programs, including a list of authorized programs and restrictions on their use.
2.	Logs or records of all attempts to use utility programs, including the date and time of access, the individual attempting access, the program being used, and the outcome of the access attempt (e.g., granted or denied).
3.	Evidence of regular monitoring of the use of utility programs to ensure they are used only by authorized individuals and in accordance with approved policies and procedures.
4.	Documentation of the procedure for granting and revoking access to utility programs, including the criteria for determining when access is necessary and the type of access granted.
5.	Logs or records of all granted access to utility programs, including the date and time of grant, the individual granted access, the purpose of access, and the date and time of revocation.
6.	Evidence of real-time monitoring of access to utility programs to ensure it is used appropriately and in accordance with the approved purpose.
7.	Evidence of regular security assessments of utility programs to ensure they do not pose a risk to the systems and applications they are used with.</t>
  </si>
  <si>
    <t>6.       Access to program source code shall be restricted.</t>
  </si>
  <si>
    <t>1.	Documentation of policies and procedures for access to program source code, including a list of authorized individuals and restrictions on access.
2.	Logs or records of all attempts to access program source code, including the date and time of access, the individual attempting access, the program being accessed, and the outcome of the access attempt (e.g., granted or denied).
3.	Evidence of regular monitoring of access to program source code to ensure it is used only by authorized individuals and in accordance with approved policies and procedures.
4.	Documentation of the procedure for granting and revoking access to program source code, including the criteria for determining when access is necessary and the type of access granted.
5.	Logs or records of all granted access to program source code, including the date and time of grant, the individual granted access, the purpose of access, and the date and time of revocation.
6.	Evidence of real-time monitoring of access to program source code to ensure it is used appropriately and in accordance with the approved purpose.
7.	Evidence of security controls, such as encryption or secure storage, in place to protect the confidentiality and integrity of program source code.
8.	Evidence of regular security assessments of program source code to ensure it does not pose a risk to the systems and applications it is used with.</t>
  </si>
  <si>
    <t>1.         Administrative accounts should only be used to perform legitimate administrative activities, and should not be granted access to email or the internet.</t>
  </si>
  <si>
    <t>Administrator Account Management Tier1: 1</t>
  </si>
  <si>
    <t>1.	Documentation of policies and procedures for the use of administrative accounts, including a definition of what constitutes legitimate administrative activities.
2.	Logs or records of all access to administrative accounts, including the date and time of access, the individual using the account, the activity performed, and the outcome of the activity.
3.	Evidence of regular monitoring of access to administrative accounts to ensure they are only used for legitimate administrative activities.
4.	Evidence of real-time monitoring of access to administrative accounts to detect any unauthorized or suspicious activities.
5.	Documentation of the procedure for granting and revoking access to administrative accounts, including the criteria for determining when access is necessary and the type of access granted.
6.	Logs or records of all granted access to administrative accounts, including the date and time of grant, the individual granted access, the purpose of access, and the date and time of revocation.
7.	Evidence of security controls, such as encryption or secure storage, in place to protect the confidentiality and integrity of administrative accounts.
8.	Evidence of regular security assessments of administrative accounts to ensure they do not pose a risk to the systems and applications they are used with.
9.	Documentation of procedures for limiting access to email and the internet for administrative accounts.
10.	Evidence of real-time monitoring of administrative account activity to ensure compliance with the procedures for limiting access to email and the internet.</t>
  </si>
  <si>
    <t xml:space="preserve">2.         Administrative accounts should have complex passwords different from standard user accounts. </t>
  </si>
  <si>
    <t>1.	Documentation of password policies and procedures, including the requirement for complex passwords for administrative accounts.
2.	Evidence of the implementation of password complexity controls, such as minimum length, use of special characters, and mixture of upper- and lower-case letters.
3.	Logs or records of all password changes for administrative accounts, including the date and time of the change, the individual responsible for the change, and the new password.
4.	Evidence of real-time monitoring of administrative account password changes to detect any suspicious or unauthorized activities.
5.	Evidence of regular password change requirements for administrative accounts, such as every 90 days or after a certain number of unsuccessful login attempts.
6.	Documentation of procedures for password storage, including encryption, secure storage, and protection from unauthorized access.
7.	Evidence of regular security assessments of password storage to ensure the confidentiality and integrity of passwords.
8.	Evidence of regular training of administrative users on the importance of complex passwords and the proper methods for password creation and management.
9.	Logs or records of all attempted login attempts to administrative accounts, including the date and time of the attempt, the username or IP address used, and the outcome of the attempt.
10.	Evidence of real-time monitoring of login attempts to administrative accounts to detect any suspicious or unauthorized activities.</t>
  </si>
  <si>
    <t xml:space="preserve">3.         Highly privileged administrative accounts should not be used for high risk or day to day user activities, for example web browsing and email. </t>
  </si>
  <si>
    <t>1.	Documentation of policies and procedures specifying the proper use of administrative accounts, including the restriction of their use for high-risk or day-to-day user activities.
2.	Evidence of the implementation of technical controls to enforce the proper use of administrative accounts, such as network or system access controls that restrict administrative accounts from accessing the internet or web-based email services.
3.	Logs or records of all activities performed using administrative accounts, including the date, time, and the type of activity performed.
4.	Evidence of regular review of administrative account activity logs to detect any inappropriate use of administrative accounts, such as web browsing or email activities.
5.	Evidence of regular security assessments of administrative account usage to ensure compliance with established policies and procedures.
6.	Evidence of regular training of administrative users on the proper use of administrative accounts, including the restrictions on high-risk or day-to-day user activities.
7.	Documentation of procedures for monitoring administrative account activity for suspicious or unauthorized activities.
8.	Evidence of real-time monitoring of administrative account activity to detect any suspicious or unauthorized activities.
9.	Evidence of response procedures for suspected incidents of improper use of administrative accounts, including immediate suspension of account access, investigation, and reporting.</t>
  </si>
  <si>
    <t>4.         Administrators do not conduct ‘normal’ day-to-day business from their high privilege account and use normal accounts for standard business use.</t>
  </si>
  <si>
    <t>1.	Documentation of policies and procedures specifying the proper use of administrative and normal user accounts, including the requirement that administrators conduct normal day-to-day business using normal user accounts.
2.	Evidence of the implementation of technical controls to enforce the proper use of administrative and normal user accounts, such as network or system access controls that restrict administrators from using their high privilege accounts for normal day-to-day business activities.
3.	Logs or records of all activities performed using administrative and normal user accounts, including the date, time, and the type of activity performed.
4.	Evidence of regular review of account activity logs to detect any inappropriate use of administrative accounts for normal day-to-day business activities.
5.	Evidence of regular security assessments of administrative account usage to ensure compliance with established policies and procedures.
6.	Evidence of regular training of administrators on the proper use of administrative and normal user accounts, including the requirement to conduct normal day-to-day business using normal user accounts.
7.	Documentation of procedures for monitoring account activity for suspicious or unauthorized activities, including regular monitoring of administrative account activity for signs of normal day-to-day business activities.
8.	Evidence of real-time monitoring of administrative and normal user account activity to detect any suspicious or unauthorized activities.
9.	Evidence of response procedures for suspected incidents of improper use of administrative accounts for normal day-to-day business activities, including immediate suspension of account access, investigation, and reporting.</t>
  </si>
  <si>
    <t>1.       The list of system administrators is regularly reviewed, e.g. every 3-6 months.</t>
  </si>
  <si>
    <t>Administrator Account Management Tier2: 1</t>
  </si>
  <si>
    <t>1.	Employee database and the system administrator list: A comparison between the two lists to ensure that only current employees are listed as administrators.
2.	Documentation of the review process: Including the date of the review, the individuals involved, and any changes made to the administrator list.
3.	Log files and system records: Tracking any changes to the administrator list and verifying that the process for granting and revoking administrative privileges is being followed consistently and in a timely manner.
4.	Checklists and review reports: Formal reports or checklists documenting the regular review of the administrator list, including the date of the review, the individuals involved, and any changes made to the administrator list.
5.	Evidence of training: Documentation or training records demonstrating that employees understand the importance of regularly reviewing the administrator list and the process for doing so.
6.	Access control reports: Reports or logs showing who has access to the system administrator list and when they accessed it.
7.	Evidence of management oversight: Documentation of management review and approval of the process for regularly reviewing the administrator list.
8.	Evidence of internal audits: Internal audit reports demonstrating that the regular review of the administrator list has been incorporated into the organization's audit program.
9.	Evidence of external audits: External audit reports or certifications demonstrating that the organization's process for regularly reviewing the administrator list has been independently reviewed and found to be in compliance with industry standards or best practices.</t>
  </si>
  <si>
    <t xml:space="preserve">1.       The organisation can identify and account for all removable media. </t>
  </si>
  <si>
    <t>Storage Media Tier1: 1</t>
  </si>
  <si>
    <t>1.	Evidence of a policy or procedure for identifying and accounting for all removable media.
2.	Documentation of the process for identifying and cataloguing removable media.
3.	Sample inventory of removable media, including serial numbers and location.
4.	Evidence of regular audits to ensure all removable media is accounted for.
5.	Interviews with staff responsible for maintaining an inventory of removable media.
6.	Evidence of any incidents related to lost or missing removable media and the follow-up actions taken.
7.	Changes to these procedures are communicated to all users across the organisation.</t>
  </si>
  <si>
    <t>2.       Tracking and recording of all assets that store personal identifiable information, including end user devices and removable media is in place.</t>
  </si>
  <si>
    <t>1.	Evidence of a policy or procedure for tracking and recording assets that store personal identifiable information.
2.	Sample inventory of assets that store personal identifiable information, including end user devices and removable media.
3.	Evidence of regular audits to ensure all assets are tracked and recorded.
4.	Interviews with staff responsible for maintaining the inventory of assets.
5.	Evidence of any incidents related to lost or missing assets and the follow-up actions taken.
6.	Evidence of appropriate security controls in place to protect personal identifiable information on assets.</t>
  </si>
  <si>
    <t>3.       Where removable media is to be reused then appropriate steps should be taken to ensure that previously stored information will not be accessible</t>
  </si>
  <si>
    <t>1.	Evidence of a policy or procedure for tracking and recording assets that store personal identifiable information.
2.	Sample inventory of assets that store personal identifiable information, including end user devices and removable media.
3.	Evidence of regular audits to ensure all assets are tracked and recorded.
4.	Interviews with staff responsible for maintaining the inventory of assets.
5.	Evidence of any incidents related to lost or missing assets and the follow-up actions taken.
6.	Evidence of appropriate security controls in place to protect personal identifiable information on assets.
7.	Evidence of a policy or procedure for sanitizing removable media at point of change of user or purpose.
8.	Documentation of the process for sanitizing removable media</t>
  </si>
  <si>
    <t>4.       All data important to the delivery of the essential service is sanitised from all removable media before disposal.</t>
  </si>
  <si>
    <t>1.	Evidence of a policy or procedure for sanitizing removable media before disposal.
2.	Documentation of the process for sanitizing removable media before disposal. (WEEE*)
3.	Evidence of regular audits to ensure the policy is being followed.
4.	Interviews with staff responsible for sanitizing removable media before disposal.
5.	Evidence of appropriate tools or software being used to sanitize removable media.
6.	Evidence of any incidents related to data being accessible on disposed removable media and the follow-up actions taken.</t>
  </si>
  <si>
    <t>Storage Media Tier2: 1</t>
  </si>
  <si>
    <t xml:space="preserve">1.       Where the use of removable media is required to support the business need, it is limited to the minimum media types and users needed. </t>
  </si>
  <si>
    <t>Mobile Media/Devices Tier1: 1</t>
  </si>
  <si>
    <t>1.	Policies and procedures that define the business needs for removable media and the criteria used to determine the minimum media types and users needed.
2.	Records or documentation of the business justification for each instance of removable media usage, including the types of media and users involved.
3.	Inventory records of removable media assets, including their types, numbers, and assigned users.
4.	Reports of any incidents or breaches involving the use of removable media that violated the minimum media types and users needed requirement.
5.	Evidence of management oversight or review of removable media usage and compliance with the minimum media types and users needed requirement.
6.	Employee interviews or surveys to assess their awareness and understanding of the requirement and their compliance with it.</t>
  </si>
  <si>
    <t xml:space="preserve">2.       Removable media is automatically scanned for malware when it is introduced to any system. </t>
  </si>
  <si>
    <t>1.	Logs and records of the automatic malware scans of removable media upon introduction to any system.
2.	Reports of any incidents or breaches involving malware-infected removable media that were not detected by the automatic scans.
3.	Evidence of the configuration settings for the automatic malware scans and the periodic review or testing of those settings.
4.	Testing results or other evidence indicating the effectiveness of the automatic malware scans in detecting and preventing malware from spreading through removable media.
5.	Records or documentation of any exceptions or exemptions to the automatic malware scan requirement, including the business justification and management approval.
6.	Employee interviews or surveys to assess their awareness and understanding of the automatic malware scan requirement and their compliance with it.</t>
  </si>
  <si>
    <t xml:space="preserve">3.       Any media brought into the organisation is scanned for malicious content before any data transfer takes place. </t>
  </si>
  <si>
    <t>1.	Logs and records of the pre-transfer malware scans of media brought into the organization, including the types of media and the devices or systems used for the scans.
2.	Reports of any incidents or breaches involving malware-infected media that were not detected by the pre-transfer scans.
3.	Evidence of the configuration settings for the pre-transfer malware scans and the periodic review or testing of those settings.
4.	Testing results or other evidence indicating the effectiveness of the pre-transfer malware scans in detecting and preventing malware from entering the organization through media.
5.	Records or documentation of any exceptions or exemptions to the pre-transfer malware scan requirement, including the business justification and management approval.
6.	Employee interviews or surveys to assess their awareness and understanding of the pre-transfer malware scan requirement and their compliance with it.</t>
  </si>
  <si>
    <t xml:space="preserve">4.       All removable media is formally issued to individual users who are accountable for its use and safe keeping. </t>
  </si>
  <si>
    <t>1.	Records or documentation of the formal issuance of removable media to individual users, including the types of media, the users' identities, and the media's intended purposes.
2.	Inventory records of removable media assets, including their types, numbers, and assigned users.
3.	Reports of any incidents or breaches involving the use of removable media that were not issued to individual users and/or were not properly accounted for.
4.	Evidence of the periodic review or testing of the formal issuance process and the effectiveness of the associated controls.
5.	Records or documentation of any exceptions or exemptions to the formal issuance requirement, including the business justification and management approval.
6.	Employee interviews or surveys to assess their awareness and understanding of the formal issuance requirement and their compliance with it.</t>
  </si>
  <si>
    <t>5.       Users do not use unofficial media, such as USB sticks given away at conferences.</t>
  </si>
  <si>
    <t>1.	Access logs or system logs showing unauthorized use or attempted use of USB sticks or other removable media.
2.	Physical inspections of workstations and devices to ensure that no unauthorized media are connected.
3.	Interviewing users to understand their awareness of the policy and their compliance with it.
4.	Reviewing records of disciplinary actions taken against users who have violated the policy.
5.	Scanning systems for unauthorized media to identify potential security breaches.
6.	Conducting random audits of users' workstations and devices to ensure that they are not using unauthorized media.</t>
  </si>
  <si>
    <t xml:space="preserve">6.       Sensitive information is encrypted on removable media. </t>
  </si>
  <si>
    <t>1.	Documentation showing that encryption software has been installed on all devices that use removable media.
2.	Logs showing that sensitive data has been encrypted before it was transferred to removable media.
3.	Reports on the strength of encryption used to protect sensitive data.
4.	Interviews with system administrators and users to confirm that they understand the importance of encryption and have followed encryption policies.
5.	System scans and data recovery tests to ensure that encrypted data cannot be accessed without proper authorization.
6.	Review of encryption policies and procedures to ensure that they are up-to-date and follow best practices.</t>
  </si>
  <si>
    <t xml:space="preserve">7.       Where removable media is to be reused or destroyed then it will be done securely with appropriate steps taken to ensure that previously stored information is not accessible. </t>
  </si>
  <si>
    <t>1.	Evidence of procedures in place for secure destruction or reuse of removable media.
2.	Inspection of media destruction or reuse areas to ensure that appropriate security measures are in place.
3.	Documentation of employee training on secure media disposal and reuse procedures.
4.	Review of logs showing that media has been disposed of or reused in accordance with the policy.
5.	Interviews with staff responsible for media disposal and reuse to confirm that they follow the policy.
6.	Verification that no sensitive data can be recovered from the media, even after it has been destroyed or reused.</t>
  </si>
  <si>
    <t>8.       All users are made aware of their personal responsibilities for following the removable media security policy.</t>
  </si>
  <si>
    <t>1.	Documentation of training sessions or awareness campaigns regarding the removable media security policy.
2.	Employee acknowledgement of receipt and understanding of the policy.
3.	Records showing that the policy has been communicated to all staff, including new hires.
4.	Surveys or interviews with employees to assess their knowledge of the policy and their understanding of their personal responsibilities.
5.	Logs showing that employees who violate the policy have been disciplined.
6.	Verification that the policy is accessible and clearly communicated to all employees, including those in remote locations or with disabilities.</t>
  </si>
  <si>
    <t>9.       A secure baseline build and configuration is applied to all mobile devices.</t>
  </si>
  <si>
    <t>1.	Review of documentation and procedures for building and configuring mobile devices.
2.	Review of technical settings and configurations to ensure they comply with security best practices.
3.	Testing of mobile devices to ensure that they have been built and configured to the secure baseline.
4.	Interviews with staff responsible for mobile device management to assess their knowledge and compliance with the secure baseline.
5.	Verification that all mobile devices have been built and configured in accordance with the policy.
6.	Records showing that mobile devices have been audited periodically to ensure they continue to comply with the secure baseline.</t>
  </si>
  <si>
    <t>10.    The organisation has the ability to remotely wipe and/or revoke access from all mobile devices.</t>
  </si>
  <si>
    <t>1.	Review of procedures and documentation for remote wipe and access revocation.
2.	Verification that remote wipe and access revocation features are enabled on all mobile devices.
3.	Testing of remote wipe and access revocation features to ensure they work as intended.
4.	Verification that staff responsible for mobile device management understand how to use remote wipe and access revocation features.
5.	Logs showing that remote wipe and access revocation features have been used appropriately.
6.	Verification that users are informed of the potential for remote wipe and access revocation when they sign up for mobile device access.</t>
  </si>
  <si>
    <t>1.       Mobile devices are catalogued, tracked  and configured according to best practice for the platform, with appropriate technical and procedural policies in place.</t>
  </si>
  <si>
    <t>Mobile Media/Devices Tier2: 1</t>
  </si>
  <si>
    <t xml:space="preserve">2.       The data held on mobile devices is minimised.  </t>
  </si>
  <si>
    <t>1.	Review of policies and procedures for data minimization on mobile devices.
2.	Inspection of mobile devices to ensure that only necessary data is stored.
3.	Testing of data wiping or removal procedures to ensure that data can be securely deleted from mobile devices.
4.	Interviews with staff responsible for mobile device management to assess their knowledge and compliance with data minimization policies.
5.	Verification that all mobile devices have data minimization policies in place.
6.	Records showing that mobile devices have been audited periodically to ensure they comply with data minimization policies.</t>
  </si>
  <si>
    <t>3.       Some data may be automatically deleted off mobile devices after a certain period.</t>
  </si>
  <si>
    <t>1.	A policy document outlining the types of data that are subject to automatic deletion and the timeframe in which they are deleted.
2.	System logs showing the automatic deletion of data from mobile devices after the specified timeframe.
3.	Records indicating that the automatic deletion functionality has been tested and is functioning as expected.
4.	Interviews with mobile device users to confirm that they are aware of the automatic deletion policy and that it is being enforced.
5.	Sample mobile devices checked to ensure that the automatic deletion policy is properly configured and functioning as intended.
6.	Evidence of regular review and updating of the automatic deletion policy to ensure that it remains effective and relevant.</t>
  </si>
  <si>
    <t>4.       Procedures are implemented for the management of removable media in accordance with the classification scheme adopted by the organisation.</t>
  </si>
  <si>
    <t>1.	A documented policy outlining the classification scheme for removable media, including the types of data that can be stored on each classification level.
2.	Records indicating that all removable media have been classified according to the organisation's scheme.
3.	Evidence that the classification scheme has been communicated to all users of removable media.
4.	Records indicating that all removable media have been scanned for malware before use.
5.	Sample removable media checked to ensure that they have been issued to individual users who are accountable for their use and safekeeping.
6.	Evidence of regular review and updating of the policy and procedures to ensure that they remain effective and relevant.</t>
  </si>
  <si>
    <t>1.       Sensitive information should be encrypted at rest on devices, databases and media and when transmitted electronically, especially over an untrusted carrier.</t>
  </si>
  <si>
    <t>Cryptography Tier1: 1</t>
  </si>
  <si>
    <t>1.	A documented encryption policy that outlines which types of information require encryption and in what scenarios.
2.	Records indicating that all devices, databases and media that hold sensitive information have been encrypted at rest.
3.	Network logs indicating that all sensitive information transmitted electronically is encrypted, especially when transmitted over an untrusted carrier.
4.	Evidence that all encryption keys used for sensitive information are stored securely and are protected by appropriate access controls.
5.	Sample devices, databases, media and network transmissions checked to confirm that encryption is implemented as per the policy.
6.	Evidence of regular review and updating of the encryption policy to ensure that it remains effective and relevant.</t>
  </si>
  <si>
    <t>1.       There is a policy on the adoption of cryptography including the use and protection of cryptographic keys and their lifetime management.</t>
  </si>
  <si>
    <t>Cryptography Tier2: 1</t>
  </si>
  <si>
    <t>1.	A documented cryptography policy that outlines the types of cryptography that will be used, including the use and protection of cryptographic keys and their lifetime management.
2.	Records indicating that all cryptographic keys are stored securely and are protected by appropriate access controls.
3.	Evidence of regular rotation and replacement of cryptographic keys as per the policy.
4.	Sample cryptographic keys checked to ensure that they are being managed in accordance with the policy.
5.	Interviews with key stakeholders to confirm that they are aware of the cryptography policy and that it is being enforced.
6.	Evidence of regular review and updating of the cryptography policy to ensure that it remains effective and relevant.</t>
  </si>
  <si>
    <t>2.       Cryptographic authentication, integrity, and non-repudiation controls such as digital signatures and message authentication codes, and cryptographic key management is implemented as and where required as per the policy.</t>
  </si>
  <si>
    <t>1.	Records indicating that cryptographic authentication, integrity, and non-repudiation controls such as digital signatures and message authentication codes are being used where required by the policy.
2.	Sample transactions checked to confirm that appropriate cryptographic controls have been applied.
3.	Evidence that cryptographic keys used for these controls are stored securely and are protected by appropriate access controls.
4.	Records indicating that all key management processes are being followed in accordance with the policy.
5.	Interviews with key stakeholders to confirm that they are aware of the cryptographic controls and that they are being enforced.
6.	Evidence of regular review and updating of the cryptography policy to ensure that it remains effective and relevant.</t>
  </si>
  <si>
    <t>1.       Unnecessary software (including application, system utilities and network services) should be removed or disabled.</t>
  </si>
  <si>
    <t>Secure Configuration Tier1: 1</t>
  </si>
  <si>
    <t>1.	Configuration Management Documentation: Documentation related to software and hardware configurations should be kept up-to-date and should reflect the current state of the systems. This documentation can be used as audit evidence that software that is no longer necessary has been removed.
2.	Software Inventory: A software inventory can be used to track the software that is installed on each system and to identify software that is no longer needed. This inventory can be reviewed regularly as part of the audit process.
3.	System Logs: System logs can be used to track changes made to the systems, including the removal of software. Reviewing the logs can provide evidence that unnecessary software has been removed.
4.	Access Controls: Access controls can be used to restrict the installation of software on systems. This can include the use of anti-virus software, firewalls, and intrusion detection systems. The use of these controls can provide evidence that efforts are being made to prevent the installation of unnecessary software.
5.	User Accounts: The list of user accounts should be regularly reviewed to ensure that accounts for users who are no longer active or who have left the organization are removed or disabled. This can help to ensure that software installed by these users is also removed.
6.	By collecting and analyzing this type of audit evidence, organizations can demonstrate that they have appropriate controls in place to prevent the installation of unnecessary software and to remove software that is no longer needed.</t>
  </si>
  <si>
    <t>2.       The auto-run feature should be disabled (to prevent software programs running automatically when removable storage media is connected to a computer or when network folders are accessed).</t>
  </si>
  <si>
    <t>1.	Configuration management documentation: This could include system documentation that outlines the steps taken to disable the auto-run feature.
2.	System scans and vulnerability assessments: Regular scans and assessments of the system can help verify that the auto-run feature is disabled and that the configuration remains in place.
3.	Log files: Log files from systems and devices can be used to track and monitor access to removable storage media.
4.	User and administrator training records: Documentation of training provided to users and administrators on security policies and procedures, including the disabling of the auto-run feature, can demonstrate that appropriate measures are in place.
5.	Periodic security reviews: Regular security reviews can help ensure that the auto-run feature remains disabled and that no unauthorized changes have been made to the configuration.</t>
  </si>
  <si>
    <t>3.       Each rule that allows network traffic to pass through the firewall (e.g. each service on a computer that is accessible through the boundary firewall) is subject to approval by an authorised individual and documented (including an explanation of business need).</t>
  </si>
  <si>
    <t>1.	Configuration records or snapshots of the firewall settings on individual computers, showing that the firewall is enabled and blocking unapproved connections.
2.	Logs or reports generated by the firewall, demonstrating that the firewall has blocked attempted connections from unauthorized sources.
3.	Security audits or assessments, which verify that the firewall is properly configured and functioning on all relevant computers.
4.	Documentation of the firewall configuration and setup process, including guidelines for how users should configure and use the firewall.
5.	User training records or materials, which show that users have been instructed on how to use the firewall and understand its role in protecting their computers.
6.	Regular security scans or vulnerability assessments, which verify that the firewall is properly configured and blocking unapproved connections.</t>
  </si>
  <si>
    <t>4.       A secure baseline build is implemented for all systems, platforms and components, including hardware and software to reduce the level of inherent vulnerability.</t>
  </si>
  <si>
    <t>1.	Documentation of the secure baseline build process, including the configuration standards, security requirements, and methodology used.
2.	Configuration management records showing the application of the secure baseline build to each system, platform and component.
3.	Regular security scans and vulnerability assessments to confirm that the secure baseline build is effective in reducing the level of inherent vulnerability.
4.	Reports from security audits, which verify that the secure baseline build is implemented and followed consistently across the organization.
5.	Evidence of regular security patching and updating of systems and software to maintain the security of the baseline build.
6.	User training and awareness programs to educate employees on the importance of following the secure baseline build process and the consequences of deviating from it.</t>
  </si>
  <si>
    <t xml:space="preserve">5.       Any functionality or application, services or ports not required to support a user or business need is removed or disabled. </t>
  </si>
  <si>
    <t>1.	Configuration Management Documentation: This can include records of changes made to the system configuration, such as disabling or removing specific services or ports.
2.	Network diagrams and system architecture documents: These can provide an overview of the current system architecture, highlighting any changes made to remove unnecessary services or ports.
3.	Log files and system event logs: These can show any events or changes that have taken place in the system, including the disabling or removal of services or ports.
4.	Security assessments and vulnerability scans: Regular security assessments can help identify and remove any unnecessary services or ports that may pose a security risk.
5.	User access logs and usage reports: These can help determine which services and applications are actively being used, allowing for the removal of those that are no longer necessary.
6.	Interviews with IT staff: Speaking with IT staff who manage the system can provide valuable insights into the removal or disabling of unnecessary services or ports.
7.	Test results and performance metrics: Testing the system after removing or disabling services and ports can help demonstrate the effectiveness of these changes and the impact on system performance.</t>
  </si>
  <si>
    <t>6.       The secure build profile is managed by a configuration control process and any deviation from the standard build is documented and approved.</t>
  </si>
  <si>
    <t>1.	Configuration Management Documentation: This includes records of changes made to the system configuration, including changes to the secure build profile and any deviations from the standard build.
2.	Change management logs and approval records: These can show the approval process for any changes made to the secure build profile and demonstrate that any deviations from the standard build were authorized.
3.	Version control system records: If the secure build profile is managed using a version control system, these records can provide evidence of changes made to the profile and demonstrate that the configuration control process is being followed.
4.	Security assessments and vulnerability scans: Regular security assessments can help identify any deviations from the standard build and ensure that the secure build profile is being properly managed.
5.	Interviews with IT staff: Speaking with IT staff who manage the secure build profile can provide valuable insights into the configuration control process and the approval process for deviations from the standard build.
6.	Test results and performance metrics: Testing the system after changes have been made to the secure build profile can help demonstrate that the configuration control process is working as intended and that any deviations from the standard build are authorized and approved.
7.	System architecture documents and network diagrams: These can provide an overview of the system architecture and highlight any deviations from the standard build, demonstrating that these changes have been documented and approved.</t>
  </si>
  <si>
    <t>7.       Automatic session locking is configured on enterprise assets after a defined period of inactivity</t>
  </si>
  <si>
    <t>1.	Configuration Management Documentation: This includes records of the configuration of automatic session locking on enterprise assets and the defined period of inactivity.
2.	System logs and event logs: These can show instances of automatic session locking triggered after a defined period of inactivity and demonstrate that the feature is working as intended.
3.	User access logs and usage reports: These can provide evidence of user sessions being automatically locked after a defined period of inactivity, demonstrating that the feature is being properly applied.
4.	Interviews with IT staff: Speaking with IT staff who manage the enterprise assets can provide valuable insights into the configuration of automatic session locking and the defined period of inactivity.
5.	Security assessments and vulnerability scans: Regular security assessments can help identify any gaps in the configuration of automatic session locking and ensure that the feature is working properly.
6.	User acceptance testing: This can involve testing the automatic session locking feature by simulating a period of inactivity and verifying that the session is locked as expected.
7.	Screen shots and system screenshots: These can provide visual evidence of the configuration of automatic session locking and the defined period of inactivity, demonstrating that the feature is properly set up.</t>
  </si>
  <si>
    <t>8.       Default vendor system security credentials, unsecure configurations and unnecessary services are update or disabled to reduce potential risk and vulnerabilities</t>
  </si>
  <si>
    <t>1.	Configuration Management Documentation: This includes records of changes made to the system configuration, including updates to security credentials, modifications to unsecure configurations, and disabling of unnecessary services.
2.	System logs and event logs: These can show instances of security credentials being updated, unsecure configurations being modified, and unnecessary services being disabled, demonstrating that these changes have been made.
3.	Security assessments and vulnerability scans: Regular security assessments can help identify any unsecure configurations or unnecessary services and demonstrate that these issues are being addressed.
4.	Interviews with IT staff: Speaking with IT staff who manage the system can provide valuable insights into the updates made to security credentials, modifications to unsecure configurations, and disabling of unnecessary services.
5.	Test results and performance metrics: Testing the system after making changes can help demonstrate the effectiveness of these updates and modifications in reducing risk and vulnerabilities.
6.	User access logs and usage reports: These can provide evidence of the updates made to security credentials and demonstrate that unsecure configurations and unnecessary services have been disabled.
7.	Screen shots and system screenshots: These can provide visual evidence of the updates made to security credentials, modifications to unsecure configurations, and disabling of unnecessary services, demonstrating that these changes have been implemented.</t>
  </si>
  <si>
    <t>1.       Network and system configurations changes are managed, secure and documented.</t>
  </si>
  <si>
    <t>Secure Configuration Tier2: 1</t>
  </si>
  <si>
    <t>1.	Configuration Management Documentation: This includes records of changes made to the network and system configuration, demonstrating that these changes are being tracked and documented.
2.	Change management logs and approval records: These can show the approval process for changes made to the network and system configuration, demonstrating that changes are being managed in a secure and controlled manner.
3.	Version control system records: If the network and system configuration is managed using a version control system, these records can provide evidence of changes made to the configuration and demonstrate that the changes are being tracked and documented.
4.	System logs and event logs: These can show instances of network and system configuration changes and demonstrate that these changes are being made in a secure and controlled manner.
5.	Interviews with IT staff: Speaking with IT staff who manage the network and system configuration can provide valuable insights into the change management process and the security of these changes.
6.	Security assessments and vulnerability scans: Regular security assessments can help identify any unsecure configurations and ensure that the network and system configuration changes are being managed securely.
7.	Test results and performance metrics: Testing the network and system after making changes can help demonstrate that the changes are being made in a secure and controlled manner and that the configuration is functioning as expected.
8.	Screen shots and system screenshots: These can provide visual evidence of the changes made to the network and system configuration, demonstrating that these changes have been documented and are being managed securely.</t>
  </si>
  <si>
    <t>2.       Network and information systems are regularly reviewed and validated to ensure that they have the expected, secured settings and configuration.</t>
  </si>
  <si>
    <t>1.	Configuration Management Documentation: This includes records of regular reviews and validations of the network and information systems, demonstrating that these systems are being regularly checked to ensure they have the expected, secure settings and configuration.
2.	System logs and event logs: These can show instances of regular reviews and validations of the network and information systems, demonstrating that these systems are being checked on a regular basis.
3.	Security assessments and vulnerability scans: Regular security assessments and vulnerability scans can provide evidence of the regular review and validation of the network and information systems and demonstrate that these systems are being checked for security vulnerabilities.
4.	Interviews with IT staff: Speaking with IT staff who manage the network and information systems can provide valuable insights into the regular review and validation process and the security of these systems.
5.	Test results and performance metrics: Regular testing of the network and information systems can provide evidence of the regular review and validation process and demonstrate that the systems are functioning as expected.
6.	Configuration change logs: These can show instances of changes made to the network and information systems, demonstrating that these systems are being regularly reviewed and validated to ensure that they have the expected, secure settings and configuration.
7.	Screen shots and system screenshots: These can provide visual evidence of the regular review and validation process, demonstrating that the network and information systems are being checked on a regular basis.</t>
  </si>
  <si>
    <t>3.       There are regular reviews and updates to technical knowledge about networks and information systems, such as documentation and network diagrams, and these are securely stored.</t>
  </si>
  <si>
    <t>1.	Documentation Management Records: This includes records of regular updates to technical knowledge such as documentation and network diagrams, demonstrating that this information is being regularly reviewed and updated.
2.	Technical Knowledge Repository: This is a centralized repository where technical knowledge about networks and information systems is stored and maintained, providing evidence of the regular review and update of this information.
3.	System logs and event logs: These can show instances of updates to technical knowledge and demonstrate that this information is being regularly reviewed and updated.
4.	Interviews with IT staff: Speaking with IT staff who manage the technical knowledge repository can provide valuable insights into the regular review and update process and the security of this information.
5.	Version control system records: If the technical knowledge repository is managed using a version control system, these records can provide evidence of updates made to the information and demonstrate that the information is being regularly reviewed and updated.
6.	Access control logs: These can demonstrate that access to the technical knowledge repository is being controlled and restricted to authorized personnel only, ensuring the security of this information.
7.	Physical security measures: This can include measures such as secure storage rooms or cabinets, restricted access areas, and security cameras, demonstrating that the technical knowledge is being securely stored.</t>
  </si>
  <si>
    <t>4.       Only permitted software can be installed and standard users cannot change settings that would impact security or business operation.</t>
  </si>
  <si>
    <t>1.	Software Inventory: This is a list of software installed on the enterprise assets, demonstrating that only permitted software can be installed.
2.	User Access Controls: This includes records of access controls and permissions assigned to standard users, demonstrating that they cannot change settings that would impact security or business operation.
3.	Configuration Management Documentation: This includes records of the software installation process and how it is controlled, demonstrating that only permitted software can be installed.
4.	System logs and event logs: These can show instances of software installations and changes to settings made by standard users, demonstrating that only permitted software can be installed and that standard users cannot change settings that would impact security or business operation.
5.	Interviews with IT staff: Speaking with IT staff who manage software installations and user access controls can provide valuable insights into the process and how it is controlled.
6.	Screen shots and system screenshots: These can provide visual evidence of the software installation process and user access controls, demonstrating that only permitted software can be installed and that standard users cannot change settings that would impact security or business operation.
7.	Vulnerability scans: Regular vulnerability scans can provide evidence of the software installed on the enterprise assets and demonstrate that only permitted software can be installed.
8.	Policy and procedure documents: This includes documents outlining the software installation process and user access controls, demonstrating that only permitted software can be installed and that standard users cannot change settings that would impact security or business operation.</t>
  </si>
  <si>
    <t>1.       The exception handling processes is configured to ensure that error messages returned to internal or external systems or users do not include sensitive information that may be useful to attackers.</t>
  </si>
  <si>
    <t>Secure Design/Development Tier1: 1</t>
  </si>
  <si>
    <t>1.	Exception Handling Configuration Documentation: This includes documentation outlining the configuration of the exception handling process and how it is designed to prevent the return of sensitive information in error messages.
2.	System logs and event logs: These can show instances of error messages being generated and provide evidence of how they are handled, demonstrating that sensitive information is not included in error messages returned to internal or external systems or users.
3.	Vulnerability scans: Regular vulnerability scans can identify instances where sensitive information may be returned in error messages and provide evidence of the effectiveness of the exception handling process.
4.	Interviews with IT staff: Speaking with IT staff who manage the exception handling process can provide valuable insights into how it is configured and how it is designed to prevent the return of sensitive information in error messages.
5.	Code reviews: A review of the code for the exception handling process can provide evidence of how it is designed to prevent the return of sensitive information in error messages.
6.	Penetration testing: A penetration test can simulate an attack on the system and provide evidence of the effectiveness of the exception handling process in preventing the return of sensitive information in error messages.
7.	Policy and procedure documents: This includes documents outlining the exception handling process and the configuration of error messages, demonstrating that sensitive information is not included in error messages returned to internal or external systems or users.</t>
  </si>
  <si>
    <t>1.       A secure development policy with guidance is in place that defines rules for the development of software and systems and is applied.</t>
  </si>
  <si>
    <t>Secure Design/Development Tier2: 1</t>
  </si>
  <si>
    <t>1.	Secure Development Policy Documentation: This includes documentation outlining the secure development policy and the guidance provided for the development of software and systems.
2.	Interviews with IT staff: Speaking with IT staff who are involved in software and system development can provide valuable insights into how the secure development policy is applied.
3.	Code reviews: A review of code for software and systems can provide evidence of how the secure development policy is being applied.
4.	Vulnerability scans: Regular vulnerability scans can identify instances where the secure development policy has not been followed and provide evidence of the effectiveness of the policy.
5.	Penetration testing: A penetration test can simulate an attack on the system and provide evidence of the effectiveness of the secure development policy in preventing security vulnerabilities.
6.	Training records: This includes records of training sessions provided to software and system developers, demonstrating that they have received training on the secure development policy.
7.	System change requests: This includes records of system change requests and approvals, demonstrating that changes to software and systems are subject to review and approval under the secure development policy.
8.	Policy and procedure documents: This includes documents outlining the secure development policy and guidance provided for the development of software and systems, demonstrating that the policy is in place and applied.</t>
  </si>
  <si>
    <t>2.       Appropriate procedures shall be implemented to ensure compliance with legislative, regulatory and contractual requirements related to intellectual property rights and use of proprietary software products.</t>
  </si>
  <si>
    <t>1.	Contracts and Agreements: This includes contracts and agreements with software vendors, demonstrating that the organization has taken steps to comply with intellectual property rights and use of proprietary software products.
2.	Records of software licenses: This includes records of software licenses and agreements, demonstrating that the organization is compliant with the terms and conditions of software licenses and that the organization is not using software products beyond the terms of their licenses.
3.	Training records: This includes records of training sessions provided to employees, demonstrating that they have received training on intellectual property rights and the proper use of proprietary software products.
4.	IT policies and procedures: This includes IT policies and procedures related to intellectual property rights and the use of proprietary software products, demonstrating that the organization is taking steps to comply with legislative, regulatory, and contractual requirements.
5.	Regular software audits: Regular software audits can identify instances where the organization is not in compliance with legislative, regulatory, and contractual requirements related to intellectual property rights and the use of proprietary software products.
6.	Compliance reports: This includes reports on the compliance status of the organization with legislative, regulatory, and contractual requirements related to intellectual property rights and the use of proprietary software products.
7.	Records of software removal: This includes records of instances where software products were removed from systems because they were not in compliance with legislative, regulatory, and contractual requirements related to intellectual property rights and the use of proprietary software products.</t>
  </si>
  <si>
    <t>3.       The organisation shall supervise and monitor the activity of outsourced system development.</t>
  </si>
  <si>
    <t>1.	Contracts and Agreements: This includes contracts and agreements with outsourcing vendors, demonstrating that the organization has taken steps to supervise and monitor the activity of outsourced system development.
2.	Project plans and schedules: This includes project plans and schedules outlining the responsibilities and roles of both the organization and the outsourcing vendor, demonstrating that the organization is supervising and monitoring the activity of outsourced system development.
3.	Communication logs: This includes records of communication between the organization and the outsourcing vendor, demonstrating that the organization is actively engaged in supervising and monitoring the activity of outsourced system development.
4.	Progress reports: This includes reports outlining the progress of system development projects and the status of tasks and deliverables, demonstrating that the organization is supervising and monitoring the activity of outsourced system development.
5.	Quality assurance reports: This includes reports outlining the quality of the systems developed by the outsourcing vendor, demonstrating that the organization is supervising and monitoring the activity of outsourced system development.
6.	Code reviews: This includes records of code reviews performed on systems developed by the outsourcing vendor, demonstrating that the organization is supervising and monitoring the activity of outsourced system development.
7.	Security reviews: This includes records of security reviews performed on systems developed by the outsourcing vendor, demonstrating that the organization is supervising and monitoring the activity of outsourced system development.
8.	Acceptance test results: This includes records of acceptance test results for systems developed by the outsourcing vendor, demonstrating that the organization is supervising and monitoring the activity of outsourced system development.</t>
  </si>
  <si>
    <t>4.       Change control procedures are in place to manage the development lifecycle.</t>
  </si>
  <si>
    <t>1.	Change control policies and procedures: This includes change control policies and procedures that outline the steps involved in the change control process, demonstrating that change control procedures are in place to manage the development lifecycle.
2.	Change control logs: This includes logs of change requests and their status, demonstrating that change control procedures are being followed and that changes to the development lifecycle are being properly documented and tracked.
3.	Approval records: This includes records of approvals for change requests, demonstrating that change control procedures are in place and that changes to the development lifecycle are being reviewed and approved by appropriate stakeholders.
4.	Configuration management records: This includes records of the configuration management process, demonstrating that change control procedures are being followed and that changes to the development lifecycle are being properly managed.
5.	Testing records: This includes records of testing activities, demonstrating that change control procedures are being followed and that changes to the development lifecycle are being properly tested.
6.	Release management records: This includes records of releases and deployment activities, demonstrating that change control procedures are being followed and that changes to the development lifecycle are being properly managed and deployed.
7.	Incident management records: This includes records of incidents and their resolution, demonstrating that change control procedures are being followed and that changes to the development lifecycle are being properly managed and resolved.</t>
  </si>
  <si>
    <t>5.       Appropriate expertise is employed to design and review network and information systems.</t>
  </si>
  <si>
    <t>1.	Job descriptions: This includes job descriptions for positions related to network and information systems design and review, demonstrating that the organization has identified the appropriate level of expertise required.
2.	Qualifications and certifications: This includes records of the qualifications and certifications held by individuals responsible for network and information systems design and review, demonstrating that the organization has employed individuals with the appropriate level of expertise.
3.	Training records: This includes records of training and development activities related to network and information systems design and review, demonstrating that individuals responsible for these activities have been provided with the necessary knowledge and skills.
4.	Performance evaluations: This includes performance evaluations for individuals responsible for network and information systems design and review, demonstrating that the organization is actively monitoring and assessing the level of expertise of these individuals.
5.	Project documentation: This includes project documentation related to network and information systems design and review, demonstrating that appropriate expertise has been employed in these activities.
6.	Design and review reports: This includes reports of network and information systems design and review activities, demonstrating that appropriate expertise has been employed and that the design and review process has been properly documented and reviewed.
7.	Expert assessments and audits: This includes assessments and audits performed by experts in the field of network and information systems, demonstrating that the organization has employed appropriate expertise in these activities.</t>
  </si>
  <si>
    <t>6.       The networks and information systems are designed to have simple data flows between components to support effective security monitoring.</t>
  </si>
  <si>
    <t>1.	Design documentation: This includes design documentation for the network and information systems, demonstrating that the data flow between components has been considered and that the design supports effective security monitoring.
2.	Network diagrams: This includes network diagrams that show the data flow between components, demonstrating that the design supports effective security monitoring.
3.	Log review reports: This includes reports of log reviews, demonstrating that the data flow between components has been monitored and that the design supports effective security monitoring.
4.	Security event correlation reports: This includes reports of security event correlation activities, demonstrating that the data flow between components has been monitored and that the design supports effective security monitoring.
5.	Intrusion detection and prevention reports: This includes reports of intrusion detection and prevention activities, demonstrating that the data flow between components has been monitored and that the design supports effective security monitoring.
6.	Vulnerability assessments: This includes reports of vulnerability assessments, demonstrating that the data flow between components has been reviewed and that the design supports effective security monitoring.
7.	Penetration testing reports: This includes reports of penetration testing activities, demonstrating that the data flow between components has been tested and that the design supports effective security monitoring.</t>
  </si>
  <si>
    <t>7.       The networks and information systems are designed to be easy to recover.</t>
  </si>
  <si>
    <t>1.	Design documentation: This includes design documentation for the network and information systems, demonstrating that recovery considerations have been taken into account and that the design supports easy recovery.
2.	Disaster recovery plan: This includes a disaster recovery plan that outlines the steps required to recover the network and information systems, demonstrating that recovery considerations have been taken into account and that the design supports easy recovery.
3.	Backup and recovery procedures: This includes procedures for backing up and recovering the network and information systems, demonstrating that recovery considerations have been taken into account and that the design supports easy recovery.
4.	Backup and recovery reports: This includes reports of backup and recovery activities, demonstrating that recovery considerations have been taken into account and that the design supports easy recovery.
5.	Incident response reports: This includes reports of incident response activities, demonstrating that recovery considerations have been taken into account and that the design supports easy recovery.
6.	System availability reports: This includes reports on system availability, demonstrating that recovery considerations have been taken into account and that the design supports easy recovery.
7.	Business continuity plans: This includes business continuity plans that outline the steps required to maintain business operations in the event of a disaster, demonstrating that recovery considerations have been taken into account and that the design supports easy recovery.</t>
  </si>
  <si>
    <t>1.       Policies that set out configuration control and change management processes for all systems are in place.</t>
  </si>
  <si>
    <t>Change Control Procedures Tier1: 1</t>
  </si>
  <si>
    <t>1.	Policy documentation: This includes documentation of the configuration control and change management policies, demonstrating that these policies have been established.
2.	Change control logs: This includes logs of change control activities, demonstrating that the configuration control and change management policies have been followed.
3.	Approval records: This includes records of approvals for changes to the systems, demonstrating that the configuration control and change management policies have been followed.
4.	Incident reports: This includes reports of incidents related to changes to the systems, demonstrating that the configuration control and change management policies have been followed.
5.	System configuration documentation: This includes documentation of the configuration of the systems, demonstrating that the configuration control and change management policies have been followed.
6.	Training records: This includes records of training on the configuration control and change management policies, demonstrating that the policies have been communicated to relevant personnel.
7.	Audit reports: This includes audit reports that evaluate the implementation of the configuration control and change management policies, demonstrating that these policies have been followed.</t>
  </si>
  <si>
    <t>2.       Define and implement a process to proactively roll back changes to a previous known good state in case of errors or security concerns.</t>
  </si>
  <si>
    <t>1.	Process documentation: This includes documentation of the process for rolling back changes, demonstrating that the process has been defined and implemented.
2.	Change control logs: This includes logs of change control activities, demonstrating that the process for rolling back changes has been implemented.
3.	Approval records: This includes records of approvals for changes to the systems, demonstrating that the process for rolling back changes has been implemented.
4.	Incident reports: This includes reports of incidents related to changes to the systems, demonstrating that the process for rolling back changes has been implemented.
5.	System configuration documentation: This includes documentation of the configuration of the systems, demonstrating that the process for rolling back changes has been implemented.
6.	Training records: This includes records of training on the process for rolling back changes, demonstrating that the process has been communicated to relevant personnel.
7.	Audit reports: This includes audit reports that evaluate the implementation of the process for rolling back changes, demonstrating that the process has been implemented.
8.	Test results: This includes results of tests that simulate the process for rolling back changes, demonstrating that the process has been implemented and is effective.</t>
  </si>
  <si>
    <t>3.       The ability of users to change configuration is restricted. Users with ‘normal’ privileges are  prevented from installing or disabling any software or services running on the system.</t>
  </si>
  <si>
    <t>1.	Access control records: This includes records of user access controls, demonstrating that users with normal privileges are restricted from making changes to the system configuration.
2.	User activity logs: This includes logs of user activity on the system, demonstrating that users with normal privileges are prevented from making changes to the system configuration.
3.	Software installation records: This includes records of software installations, demonstrating that users with normal privileges are prevented from installing software on the system.
4.	Configuration change records: This includes records of configuration changes, demonstrating that users with normal privileges are prevented from making changes to the system configuration.
5.	Policy documentation: This includes documentation of policies that restrict user access to the system configuration, demonstrating that the restriction of user access to the system configuration is a formalized policy.
6.	Training records: This includes records of training on the restriction of user access to the system configuration, demonstrating that the restriction of user access to the system configuration has been communicated to relevant personnel.
7.	Audit reports: This includes audit reports that evaluate the implementation of the restriction of user access to the system configuration, demonstrating that the restriction of user access to the system configuration has been implemented.
8.	Test results: This includes results of tests that evaluate the effectiveness of the restriction of user access to the system configuration, demonstrating that the restriction of user access to the system configuration is effective.</t>
  </si>
  <si>
    <t>1.       Modifications to software are restricted and all changes are subject to change control procedures.</t>
  </si>
  <si>
    <t>Change Control Procedures Tier2: 1</t>
  </si>
  <si>
    <t>1.	Software change control records: This includes records of all software changes, demonstrating that all modifications to software are subject to change control procedures.
2.	Approval documentation: This includes documentation of approval for software changes, demonstrating that modifications to software are subject to approval before being implemented.
3.	Policy documentation: This includes documentation of policies for software change control, demonstrating that software change control is a formalized policy.
4.	Test records: This includes records of testing for software changes, demonstrating that all modifications to software are tested before being implemented.
5.	Configuration management database: This includes records stored in the configuration management database, demonstrating that all modifications to software are subject to change control procedures.
6.	Software release documentation: This includes documentation of software releases, demonstrating that all modifications to software are subject to change control procedures before being released.
7.	Audit reports: This includes audit reports that evaluate the implementation of change control procedures for software changes, demonstrating that software change control procedures are being followed.
8.	Test results: This includes results of tests that evaluate the effectiveness of change control procedures for software changes, demonstrating that software change control procedures are effective.</t>
  </si>
  <si>
    <t>2.       Only permitted software can be installed and standard users cannot change settings that would impact security or business operation.</t>
  </si>
  <si>
    <t>1.	Software inventory: This includes a record of all software installed on the system, demonstrating that only permitted software is installed.
2.	User access controls: This includes documentation of user access controls, demonstrating that standard users are prevented from installing or changing software.
3.	Configuration management database: This includes records stored in the configuration management database, demonstrating that only permitted software is installed and that standard users cannot change settings that would impact security or business operation.
4.	Policy documentation: This includes documentation of policies for software installation and user access controls, demonstrating that only permitted software can be installed and that standard users cannot change settings that would impact security or business operation.
5.	Audit reports: This includes audit reports that evaluate the implementation of policies for software installation and user access controls, demonstrating that only permitted software can be installed and that standard users cannot change settings that would impact security or business operation.
6.	Test results: This includes results of tests that evaluate the effectiveness of policies for software installation and user access controls, demonstrating that only permitted software can be installed and that standard users cannot change settings that would impact security or business operation.
7.	Logs: This includes logs that record software installations and changes to software settings, demonstrating that only permitted software is installed and that standard users cannot change settings that would impact security or business operation.</t>
  </si>
  <si>
    <t>3.       Change management is in place to control changes to business processes, information processing facilities and systems with alerts of changes deviating from the established baseline.</t>
  </si>
  <si>
    <t>1.	Change management policy documentation: This includes documentation of the change management policy, which defines the process for controlling changes to business processes, information processing facilities, and systems.
2.	Change management logs: This includes logs that record changes to business processes, information processing facilities, and systems, demonstrating that changes are controlled and documented.
3.	Approval records: This includes records of approvals for changes to business processes, information processing facilities, and systems, demonstrating that changes are reviewed and approved before they are implemented.
4.	Configuration management database: This includes records stored in the configuration management database, demonstrating that changes to business processes, information processing facilities, and systems are recorded and tracked.
5.	Alerts and notifications: This includes documentation of alerts and notifications for changes deviating from the established baseline, demonstrating that the change management process is designed to alert stakeholders of changes that deviate from the established baseline.
6.	Audit reports: This includes audit reports that evaluate the implementation of the change management process, demonstrating that changes to business processes, information processing facilities, and systems are controlled and documented.
7.	Test results: This includes results of tests that evaluate the effectiveness of the change management process, demonstrating that changes to business processes, information processing facilities, and systems are controlled and documented.</t>
  </si>
  <si>
    <t>1.       Regular automated testing is undertaken to evaluate the effectiveness of security measures, including virus and malware scanning, vulnerability scanning and penetration testing.</t>
  </si>
  <si>
    <t>System Testing Tier1: 1</t>
  </si>
  <si>
    <t>1.	Testing policy documentation: This includes documentation of the policy for regularly conducting automated testing to evaluate the effectiveness of security measures.
2.	Testing schedule: This includes a schedule of when automated testing will be conducted, demonstrating that regular testing is planned and scheduled.
3.	Test results: This includes records of the results of automated testing, demonstrating that security measures are being tested on a regular basis.
4.	Vulnerability scan reports: This includes reports from vulnerability scanning software, demonstrating that the organization is regularly identifying and evaluating potential security weaknesses in its systems.
5.	Penetration testing reports: This includes reports from penetration testing, demonstrating that the organization is regularly testing its systems for potential security vulnerabilities.
6.	Malware scan reports: This includes reports from malware scanning software, demonstrating that the organization is regularly checking its systems for the presence of malware.
7.	Audit reports: This includes audit reports that evaluate the implementation of the testing program, demonstrating that automated testing is being conducted regularly and effectively.
8.	Test plans: This includes documentation of the plans for each type of automated test, demonstrating that the testing is comprehensive and covers all relevant security measures.</t>
  </si>
  <si>
    <t>2.       The results of any testing and remediating action plans are recorded.</t>
  </si>
  <si>
    <t>1.	Test results documentation: This includes documentation of the results of each testing cycle, demonstrating that the results are recorded and can be reviewed.
2.	Remediation plans: This includes documentation of the action plans created in response to any issues identified during testing, demonstrating that remediation efforts are planned and recorded.
3.	Remediation records: This includes records of the actions taken to remediate any issues identified during testing, demonstrating that the remediation plans are being carried out.
4.	Test plan revisions: This includes documentation of any changes made to the testing plans in response to the results of previous testing cycles, demonstrating that the testing program is evolving in response to the results.
5.	Risk assessments: This includes documentation of risk assessments performed in response to the results of testing, demonstrating that the organization is evaluating the potential impact of any issues identified.
6.	Test reports: This includes reports summarizing the results of testing, including any issues identified and the remediation plans in place, demonstrating that the results of testing and remediation efforts are being documented and reviewed.
7.	Audit reports: This includes audit reports evaluating the recording of testing results and remediation efforts, demonstrating that the process is being followed and the records are accurate.</t>
  </si>
  <si>
    <t>3.       Regular penetration testing for the presence of known vulnerabilities or common configuration errors is undertaken with third-parties to ensure that security controls have been well implemented and are effective</t>
  </si>
  <si>
    <t>1.	Contracts or agreements with the third-party testing provider specifying the scope and objectives of the penetration testing.
2.	Reports generated by the testing provider that document the testing methods used, the vulnerabilities discovered, and any remediation recommendations.
3.	Evidence of follow-up action taken to address any vulnerabilities identified during the penetration testing, such as patches or configuration changes.
4.	Documentation of the results of any penetration testing, including any vulnerabilities identified, how they were addressed, and any lessons learned for future testing.
5.	Evidence of regular reviews of the results of penetration testing and the implementation of remediation actions to improve the security posture of the systems.
6.	Evidence of the involvement of key stakeholders, such as the information security team, in the planning, execution, and review of the penetration testing.</t>
  </si>
  <si>
    <t>1.       Regular testing by third-parties is undertaken to identify vulnerabilities in the networks and information systems.</t>
  </si>
  <si>
    <t>System Testing Tier2: 1</t>
  </si>
  <si>
    <t>1.	Contracts or agreements with the third-party testing provider specifying the scope and objectives of the testing.
2.	Reports generated by the testing provider that document the testing methods used, the vulnerabilities discovered, and any remediation recommendations.
3.	Evidence of follow-up action taken to address any vulnerabilities identified during the testing, such as patches or configuration changes.
4.	Documentation of the results of any testing, including any vulnerabilities identified, how they were addressed, and any lessons learned for future testing.
5.	Evidence of regular reviews of the results of the testing and the implementation of remediation actions to improve the security posture of the systems.
6.	Evidence of the involvement of key stakeholders, such as the information security team, in the planning, execution, and review of the testing.
7.	Evidence of the frequency of the testing and the use of a risk-based approach to determine the testing schedule.
8.	Evidence of the use of industry-standard testing methodologies, such as OWASP, NIST, or SANS, to ensure the testing is comprehensive and thorough.</t>
  </si>
  <si>
    <t xml:space="preserve">2.       Penetration testing is undertaken following changes to operating systems, business applications and software development and deployment; this is recorded in a penetration test protocol. </t>
  </si>
  <si>
    <t>1.	Documentation of the penetration testing process, including the scope, objectives, and methodology of the test. This should outline when the tests will be conducted (e.g., after significant changes, on a regular basis, etc.).
2.	A log of all penetration tests conducted, including the date, scope, results, and any remediation actions taken.
3.	Evidence of follow-up actions taken to address any vulnerabilities identified during the penetration testing process. This could include documentation of configuration changes, patches applied, or other mitigation measures.
4.	Evidence of involvement of third-party testing companies or individuals in the penetration testing process. This could include contracts or agreements with the third parties, as well as reports and recommendations provided by the third parties.
5.	Evidence that the penetration test protocol is reviewed and updated regularly to ensure that it remains relevant and effective in identifying potential vulnerabilities.
6.	Evidence of training for the personnel involved in the penetration testing process, to ensure that they understand the objectives and methodology of the tests, and can interpret and act on the results.</t>
  </si>
  <si>
    <t>3.       Test data shall be securely marked, protected and controlled.</t>
  </si>
  <si>
    <t>1.	Policy and procedure documents that outline the standards for handling test data, including protection and control measures.
2.	System logs that track the access and use of test data, including user activity and any changes made to the data.
3.	Access control lists or permissions that limit who can access test data and what actions they can perform on the data.
4.	Data backup and recovery procedures that ensure the test data is protected in the event of a disaster or system failure.
5.	Incident response plans and procedures that describe how to handle incidents involving test data, such as a data breach or unauthorized access.
6.	Documentation of any training or awareness programs related to the protection and control of test data.
7.	Regular risk assessments or security audits that evaluate the effectiveness of the test data protection and control measures.
8.	Evidence of regular monitoring and reporting of test data protection and control measures to ensure their ongoing effectiveness.</t>
  </si>
  <si>
    <t>4.       Acceptance testing programs and related criteria shall be established for new information systems, upgrades and new versions.</t>
  </si>
  <si>
    <t>1.	Documentation: A comprehensive documentation of the acceptance testing programs and related criteria can be maintained, which includes the scope, objectives, test plans, test cases, test data, and acceptance criteria.
2.	Stakeholder involvement: The stakeholders, such as business owners, IT personnel, and users, can be involved in the development and review of acceptance testing programs and related criteria to ensure that their needs and expectations are met.
3.	Test automation: Automated test scripts can be developed and run as part of the acceptance testing process, providing consistent and repeatable results.
4.	Approval process: A formal approval process can be established to review and approve the results of the acceptance testing. This process can involve stakeholders and decision-makers who have the authority to approve or reject the implementation of a new system, upgrade or new version.
5.	Evidence of compliance: Records can be kept to demonstrate that the acceptance testing programs and related criteria have been established and followed for new information systems, upgrades and new versions. This may include documentation of the acceptance testing results, test scripts, and stakeholder approvals.</t>
  </si>
  <si>
    <t>Malware Policies &amp; Protection Tier1: 1</t>
  </si>
  <si>
    <t>1.	Documentation indicating the organization's malware protection policy and procedures, including details on software installation, updates, scanning, and blocking.
2.	System-generated audit logs showing that malware protection software is installed and actively running on all internet-connected computers.
3.	Reports indicating the latest update date and time of malware protection software on each computer, such as from a centralized management console.
4.	Evidence of automatic scanning of files and web pages, including logs showing the start and end time of each scan and any malware detected or blocked.
5.	Configuration records showing that the malware protection software is set up to prevent connections to known malicious websites and to perform regular scans of all files.
6.	Test results verifying that the malware protection software can successfully prevent connections to known malicious websites and detect common types of malware.</t>
  </si>
  <si>
    <t>2.       Content filtering capability is present on all external gateways to prevent malicious code being deployed to common desktop applications such as the web browser. The antivirus and malware solutions used at the perimeter are different to those used to protect internal networks and systems in order to provide some additional defence in depth.</t>
  </si>
  <si>
    <t>1.	Configuration documentation showing that content filtering capability is present on all external gateways and that the antivirus and malware solutions used at the perimeter are different to those used internally.
2.	Logs from the content filtering solution that show it is actively blocking malicious code being deployed to common desktop applications such as web browsers.
3.	Documentation or configuration files that show the anti-virus and malware solutions used at the perimeter are different to those used internally.
4.	A report showing the results of regular vulnerability scans that verify the effectiveness of the perimeter security controls.
5.	Evidence that the content filtering solution is kept up-to-date, such as logs or reports showing regular updates to virus definitions and URL blocklists.
6.	Reports from penetration testing or other security assessments that verify the effectiveness of the perimeter security controls.</t>
  </si>
  <si>
    <t>Evidence and actions to be assessed during deep dive on this area.</t>
  </si>
  <si>
    <t xml:space="preserve">3.       Anti-malware policies and standards are developed and implemented across the organisational infrastructure. </t>
  </si>
  <si>
    <t>1.	Documentation of anti-malware policies and standards, such as policies for endpoint protection, incident response, and vulnerability management.
2.	Evidence of regular vulnerability scans that identify potential malware threats, such as Nessus reports or similar.
3.	Logs from anti-malware solutions that show they are actively scanning and protecting endpoints from malware threats.
4.	Documentation or reports showing that endpoints are configured with the latest security updates and patches.
5.	Evidence of employee training and awareness programs related to anti-malware policies and best practices.
6.	Records of incidents involving malware infections or other security breaches, along with reports on the response and remediation efforts taken.</t>
  </si>
  <si>
    <t>4.       End user device protection is in place through anti-virus software and application allowlisting.</t>
  </si>
  <si>
    <t>1.	Anti-virus software deployment logs – Proof of installation, updates, and real-time monitoring.
2.	Application allowlisting policy and enforcement – Documented policy and system controls preventing unauthorised apps.
3.	Device compliance reports – Security audits and automated checks confirming protection measures.
4.	Incident response records – Logged malware incidents, responses, and remediation actions.
5.	User training records – Evidence of cybersecurity training and awareness programmes.</t>
  </si>
  <si>
    <t>5.       If stand-alone workstations are present, these are provided as required, equipped with appropriate anti-virus software capable of scanning the content on any type of media.</t>
  </si>
  <si>
    <t>1.	Documentation or reports showing that stand-alone workstations are provided as required and equipped with appropriate anti-virus software capable of scanning the content on any type of media.
2.	Logs or reports from the anti-virus software that show it is actively scanning and protecting endpoints from malware threats.
3.	Reports showing that the anti-virus software is kept up-to-date, such as logs or reports showing regular updates to virus definitions and software versions.
4.	Evidence of application allowlisting controls in place to restrict the execution of unauthorized software on endpoints.
5.	Records of incidents involving malware infections or other security breaches, along with reports on the response and remediation efforts taken.
6.	Employee training and awareness programs related to anti-virus policies and best practices.</t>
  </si>
  <si>
    <t>Malware Policies &amp; Protection Tier2: 1</t>
  </si>
  <si>
    <r>
      <t>Information involved in electronic messaging shall be appropriately protected.</t>
    </r>
    <r>
      <rPr>
        <b/>
        <i/>
        <sz val="11"/>
        <color theme="1"/>
        <rFont val="Helvetica"/>
      </rPr>
      <t>]</t>
    </r>
  </si>
  <si>
    <t>1.       The NCSC Active Cyber Defence (ACD) programme is implemented where appropriate and available.</t>
  </si>
  <si>
    <t>Email Security Tier1: 1</t>
  </si>
  <si>
    <t>1.	Documentation showing the implementation of NCSC Active Cyber Defence (ACD) programme in the organization.
2.	Evidence of regular monitoring and evaluation of the ACD programme.
3.	Logs of incidents detected and remediated through the ACD programme.
4.	Reports on the effectiveness of the ACD programme in mitigating cyber threats.
5.	Evidence of staff training on the use and implementation of the ACD programme.
6.	Records of any audits or assessments carried out on the ACD programme by third-party auditors.</t>
  </si>
  <si>
    <t>2.       Transport Layer Security Version 1.2 or above (TLS v. 1.2) is used for sending and receiving email securely.</t>
  </si>
  <si>
    <t>1.	Configuration documentation of the email system to confirm the use of TLS v1.2 or above for email transmission.
2.	Evidence of regular testing of the email system to ensure that TLS v1.2 or above is being used for email transmission.
3.	Records of email transactions with external parties showing the use of TLS v1.2 or above.
4.	Audit logs that capture details of email transmissions and confirm the use of TLS v1.2 or above.
5.	Evidence of staff training on the use of TLS v1.2 or above for secure email transmission.
6.	Records of any audits or assessments carried out on the email system by third-party auditors.</t>
  </si>
  <si>
    <t xml:space="preserve">3.       Domain-based Message Authentication Reporting and Conformance (DMARC) is in place along with Domain Keys Identified Mail (DKIM) and Sender Policy Framework (SPF) records. </t>
  </si>
  <si>
    <t>4.       Spam and malware filtering is present and DMARC is enforced on inbound email.</t>
  </si>
  <si>
    <t>1.	Configuration documentation of the spam and malware filtering solutions implemented in the organization.
2.	Evidence of regular testing of the spam and malware filtering solutions to ensure they are effective.
3.	Audit logs that capture details of spam and malware detections and confirm DMARC enforcement on inbound emails.
4.	Records of incidents detected and remediated through spam and malware filtering and DMARC enforcement.
5.	Evidence of staff training on the use and implementation of spam and malware filtering solutions and DMARC enforcement.
6.	Records of any audits or assessments carried out on the spam and malware filtering solutions and DMARC enforcement by third-party auditors.</t>
  </si>
  <si>
    <t>Email Security Tier2: 1</t>
  </si>
  <si>
    <t>1.       The NCSC’s Web Check service has been adopted.</t>
  </si>
  <si>
    <t>Application Security Tier1: 1</t>
  </si>
  <si>
    <t>1.	Evidence of adoption of the NCSC's Web Check service agreement and its terms and conditions.
2.	Evidence of regular scanning and testing of web applications using the Web Check service.
3.	Evidence of the results of Web Check service reports and remediation activities.
4.	Evidence of the review and assessment of vulnerabilities identified in Web Check service reports and the remediation measures implemented.
5.	Evidence of the Web Check service integration with vulnerability management and incident response processes.
6.	Evidence of staff training on the use and interpretation of Web Check service reports.</t>
  </si>
  <si>
    <t xml:space="preserve">2.       Policies and procedures with baseline requirements for application security have been developed; these should include multi-factor authentication. </t>
  </si>
  <si>
    <t>1.	Evidence of the existence and adoption of policies and procedures with baseline requirements for application security.
2.	Evidence of the incorporation of multi-factor authentication in the policies and procedures for application security.
3.	Evidence of the communication and dissemination of the policies and procedures to relevant personnel.
4.	Evidence of the training and awareness of personnel on the application security policies and procedures, including the use of multi-factor authentication.
5.	Evidence of the regular review and updating of the policies and procedures for application security, including the inclusion of new and emerging threats.
6.	Evidence of the enforcement of policies and procedures for application security, including the compliance monitoring and auditing.</t>
  </si>
  <si>
    <t>3.       Critical and data-sensitive applications are identified and are subjected to penetration testing to identify business logic vulnerabilities after code scanning and automated security testing.</t>
  </si>
  <si>
    <t>1.	Evidence of the identification and classification of critical and data-sensitive applications.
2.	Evidence of the adoption of a penetration testing methodology and the use of appropriate tools and techniques.
3.	Evidence of the assessment and documentation of the business logic flows and processes of the critical and data-sensitive applications.
4.	Evidence of the results of code scanning and automated security testing of the critical and data-sensitive applications.
5.	Evidence of the penetration testing results, including the identification and documentation of the vulnerabilities and risks.
6.	Evidence of the remediation measures taken to address the identified vulnerabilities and risks, including the verification of their effectiveness.</t>
  </si>
  <si>
    <t xml:space="preserve">4.       Web applications are routinely scanned and regularly penetration tested for the presence of known security vulnerabilities (such as described in the top ten Open Web Application Security Project (OWASP) vulnerabilities) and common configuration errors. </t>
  </si>
  <si>
    <t>1.	Evidence of the adoption of a web application scanning and penetration testing methodology.
2.	Evidence of the regular scanning and testing of web applications for known security vulnerabilities and configuration errors.
3.	Evidence of the use of appropriate tools and techniques for web application scanning and penetration testing.
4.	Evidence of the assessment and documentation of the vulnerabilities and risks identified during web application scanning and penetration testing.
5.	Evidence of the remediation measures taken to address the identified vulnerabilities and risks, including the verification of their effectiveness.
6.	Evidence of the incorporation of web application scanning and penetration testing results in vulnerability management and incident response processes.</t>
  </si>
  <si>
    <t>Application Security Tier2: 1</t>
  </si>
  <si>
    <t>Vulnerability Management &amp; Scanning Tier1: 1</t>
  </si>
  <si>
    <t>1.	Evidence of implementation of the NCSC Active Cyber Defence (ACD) program.
2.	Documentation of the specific ACD components implemented and their configuration settings.
3.	Logs and reports generated by ACD components, such as the Protective DNS service, indicating their operation and effectiveness.
4.	Records of incidents that have been detected and/or blocked by ACD components.
5.	Evidence of regular review and evaluation of the ACD program's effectiveness in protecting against cyber threats.
6.	Evidence of any updates or improvements made to the ACD program in response to changing cyber threats and risks.</t>
  </si>
  <si>
    <t>2.       There is a defined policy and supporting process to identify vulnerabilities, prioritise and mitigate those vulnerabilities.</t>
  </si>
  <si>
    <t>1.	Documentation of the vulnerability management policy, including the scope and objectives of the policy, roles and responsibilities, and procedures for identifying and prioritizing vulnerabilities.
2.	Evidence of regular risk assessments and vulnerability scans to identify potential vulnerabilities.
3.	Records of identified vulnerabilities, including their severity level, potential impact, and remediation recommendations.
4.	Evidence of a process for assigning ownership and accountability for remediation of identified vulnerabilities.
5.	Evidence of a process for monitoring and tracking the progress of vulnerability remediation efforts.
6.	Evidence of a process for validating that identified vulnerabilities have been successfully remediated.</t>
  </si>
  <si>
    <t>3.       Regular vulnerability scans are conducted via automated vulnerability scanning tools against all networked devices and any identified vulnerabilities are remedied or managed within an agreed time frame.</t>
  </si>
  <si>
    <t>1.	Documentation of the vulnerability scanning tools and their configuration settings.
2.	Records of vulnerability scans performed, including the dates, devices scanned, and results.
3.	Evidence of how vulnerabilities are prioritized and how remediation timelines are determined.
4.	Evidence of a process for reviewing and triaging vulnerabilities and assigning ownership for remediation.
5.	Records of vulnerability remediation efforts, including dates and evidence of successful remediation.
6.	Evidence of ongoing vulnerability scanning and remediation efforts to demonstrate the effectiveness of the vulnerability management program.</t>
  </si>
  <si>
    <t>4.       Regular discovery scans to detect unknown devices are undertaken and any anomalous findings are investigated.</t>
  </si>
  <si>
    <t>1.	Documentation of the discovery scanning tools and their configuration settings.
2.	Records of discovery scans performed, including the dates, devices scanned, and results.
3.	Evidence of how anomalous findings are identified and investigated.
4.	Evidence of a process for validating and verifying the identity of unknown devices and their purpose on the network.
5.	Evidence of how ownership and accountability are assigned for managing newly discovered devices.
6.	Records of any incidents or breaches that have resulted from unidentified or unauthorized devices on the network.</t>
  </si>
  <si>
    <t>5.       Antivirus and malicious code checking solutions are deployed to scan inbound and outbound objects at the network perimeter. Any suspicious or infected malicious objects are quarantined for further analysis.</t>
  </si>
  <si>
    <t>1.	Configuration documents showing the deployed antivirus and malicious code checking solutions at the network perimeter.
2.	Records of regular scans of inbound and outbound objects, including scan results and any actions taken in response to identified threats.
3.	Quarantine records of suspicious or infected objects for further analysis, including the date and time of detection, the type of object, and the actions taken to contain it.
4.	Incident reports showing how any identified threats were handled and remediated.
5.	Logs of monitoring and alerting activities, including events such as malware detections, security incidents, and system outages.
6.	Evidence of periodic testing and validation of the effectiveness of antivirus and malicious code checking solutions.</t>
  </si>
  <si>
    <t>1.       Information about vulnerabilities for all software packages, network equipment and operating systems is obtained in a timely fashion.</t>
  </si>
  <si>
    <t>Vulnerability Management &amp; Scanning Tier2: 1</t>
  </si>
  <si>
    <t>1.	A documented process for obtaining information about vulnerabilities for all software packages, network equipment, and operating systems.
2.	Records of regular scans for vulnerabilities using automated vulnerability scanning tools, including scan results and any actions taken in response to identified threats.
3.	Evidence of subscription to industry sources of vulnerability information such as the National Vulnerability Database (NVD).
4.	Documentation of procedures for responding to identified vulnerabilities, including escalation and remediation.
5.	Logs of monitoring and alerting activities, including events such as vulnerability detections, security incidents, and system outages.
6.	Evidence of periodic testing and validation of the effectiveness of vulnerability scanning and management procedures.</t>
  </si>
  <si>
    <t xml:space="preserve">2.       Vulnerabilities are prioritised and subject to a risk assessment to determine the organisation’s exposure and vulnerability. </t>
  </si>
  <si>
    <t>1.	Documentation of the risk assessment process used to prioritize vulnerabilities, including the criteria used to assess the risk, the rating system used to determine the level of risk, and the timelines established for remediation of the vulnerabilities.
2.	Records of vulnerability assessments, including the types of vulnerabilities identified, the systems or applications affected, and the severity levels assigned to each vulnerability.
3.	Evidence of vulnerability scanning tools or other software used to identify vulnerabilities, including details on the configuration and deployment of these tools.
4.	Records of vulnerability remediation efforts, including evidence of patches or other corrective measures applied to systems or applications, and timelines for completion of these efforts.
5.	Evidence of management oversight of the vulnerability assessment process, including review of vulnerability reports, assessment of risk levels, and decisions about remediation priorities.
6.	Documentation of any exceptions or deviations from the vulnerability assessment process, including the reasons for the exceptions, the level of risk posed by the vulnerabilities, and any compensating controls put in place to mitigate the risk.</t>
  </si>
  <si>
    <t>1.       Network traffic, services and content is limited to that required to support business need (for example, by setting effective firewall rule sets).</t>
  </si>
  <si>
    <t>Data Exfiltration Monitoring Tier1: 1</t>
  </si>
  <si>
    <t>1.	Firewall configuration documents that provide details of the ruleset applied to the firewall device(s)
2.	Network diagrams that identify the topology of the network and how traffic flows
3.	Network traffic logs showing the types and volume of traffic allowed and denied by the firewall
4.	Evidence of periodic firewall rule reviews to ensure they remain appropriate and effective
5.	Configuration files for firewall devices showing the active ruleset
6.	Logs showing any changes made to the firewall ruleset and the reasons for these changes</t>
  </si>
  <si>
    <t>1.       Data leakage prevention measures should be applied to systems, networks and any other devices that process, store or transmit sensitive information.</t>
  </si>
  <si>
    <t>Data Exfiltration Monitoring Tier2: 1</t>
  </si>
  <si>
    <t>1.       Browsers are kept current and configured to mitigate against code exploits.</t>
  </si>
  <si>
    <t>Browser Management Tier1: 1</t>
  </si>
  <si>
    <t>1.	A list of all browsers used in the organization, along with their versions and updates.
2.	Documentation showing the procedure for updating browsers and the frequency of updates.
3.	Logs showing when browser updates were installed and by whom.
4.	Reports from vulnerability scans or penetration tests that include details of browser vulnerabilities and how they were mitigated.
5.	Configuration settings for browsers that show what security features are enabled, such as pop-up blockers, phishing filters, and malware protection.
6.	Evidence of employee training and awareness programs related to safe browsing practices.</t>
  </si>
  <si>
    <t>2.       Unnecessary browser plugins or scripting languages are disabled</t>
  </si>
  <si>
    <t>1.	A list of all browser plugins and scripting languages used in the organization.
2.	Documentation showing the procedure for disabling unnecessary plugins and scripting languages.
3.	Configuration settings for browsers that show which plugins and scripting languages are enabled and disabled.
4.	Logs showing when plugins and scripting languages were disabled and by whom.
5.	Reports from vulnerability scans or penetration tests that include details of plugin and scripting language vulnerabilities and how they were mitigated.
6.	Evidence of employee training and awareness programs related to safe browsing practices.</t>
  </si>
  <si>
    <t>Browser Management Tier2: 1</t>
  </si>
  <si>
    <t>1.       All user access and activity is monitored, particularly access to sensitive information and the use of privileged account actions.</t>
  </si>
  <si>
    <t>Monitor/Audit User Activity Tier1: 1</t>
  </si>
  <si>
    <t>1.	Access logs for sensitive systems are reviewed to verify that all user access and activity is being monitored.
2.	Reports showing user access to sensitive information are examined to ensure that they are being tracked and logged.
3.	Audit trails are reviewed to verify that all access to sensitive systems is being recorded.
4.	Samples of access logs are examined to determine whether they include information on the user, time of access, and type of activity.
5.	System and application logs are examined to verify that all user access is being recorded.
6.	Security incident reports are examined to determine whether incidents involving unauthorised access were detected and dealt with.</t>
  </si>
  <si>
    <t>2.       The monitoring capability has the ability to identify unauthorised or accidental misuse of systems or data. It is able to tie specific users to suspicious activity.</t>
  </si>
  <si>
    <t>1.	Logs are reviewed to verify that the monitoring capability can identify unauthorised or accidental misuse of systems or data.
2.	Reports showing user access to sensitive information are examined to ensure that the monitoring capability can tie specific users to suspicious activity.
3.	Audit trails are reviewed to determine whether the monitoring capability can identify the actions of specific users.
4.	Samples of logs are examined to determine whether they include information on the user, time of access, and type of activity.
5.	Security incident reports are examined to determine whether incidents involving unauthorised access were detected and dealt with.
6.	Monitoring policies and procedures are reviewed to ensure that they are consistent with industry best practices.</t>
  </si>
  <si>
    <t>3.       Activities that are outside of normal, expected bounds; policy violation;  suspicious or undesirable behaviour (such as access to large amounts of sensitive information outside of standard working hours) are recorded and investigated.</t>
  </si>
  <si>
    <t>1.       All user’s access is logged and monitored for offline analysis and investigation as required.</t>
  </si>
  <si>
    <t>Monitor/Audit User Activity Tier2: 1</t>
  </si>
  <si>
    <t>1.	Offline analysis reports are examined to verify that all user access is being logged and monitored.
2.	Samples of access logs are examined to determine whether they include information on the user, time of access, and type of activity.
3.	Reports showing user access to sensitive information are examined to ensure that they are being tracked and logged for offline analysis.
4.	Audit trails are reviewed to verify that all access to sensitive systems is being recorded for offline analysis.
5.	Security incident reports are examined to determine whether incidents involving unauthorised access were detected and dealt with through offline analysis.
6.	Monitoring policies and procedures are reviewed to ensure that they include provisions for offline analysis and investigation of suspicious activity.</t>
  </si>
  <si>
    <t xml:space="preserve">2.       Logging facilities and log information shall be protected against tampering and unauthorised access. </t>
  </si>
  <si>
    <t>1.	Evidence of access control measures to restrict access to log data, such as authentication and authorization controls, password policies, and multifactor authentication.
2.	Evidence of technical controls to ensure the integrity and confidentiality of log data, such as encryption, secure transmission, and secure storage.
3.	Evidence of procedures for monitoring and reviewing logs for anomalies or suspicious activities, such as automated alerting and reporting mechanisms.
4.	Evidence of regular backup and archiving procedures for log data, with offsite storage or disaster recovery provisions.
5.	Evidence of log retention policies and procedures, including the length of time logs are kept and the processes for purging or deleting logs when no longer needed.
6.	Evidence of periodic testing and validation of logging facilities and procedures to ensure they are effective, accurate, and meet regulatory and compliance requirements.</t>
  </si>
  <si>
    <t>3.       All actions involving all logging data (e.g. copying, deleting or modification, or even viewing) can be traced back to a unique user.</t>
  </si>
  <si>
    <t>1.	Evidence of audit trails that track all access and changes to log data, including user identity, date, time, and action taken.
2.	Evidence of access controls and permissions that limit access to log data to authorized users only.
3.	Evidence of procedures to detect and report unauthorized access or changes to log data, such as alerts, notifications, and incident response plans.
4.	Evidence of regular reviews and audits of audit trails to ensure completeness, accuracy, and compliance with regulatory and legal requirements.
5.	Evidence of training and awareness programs for users who have access to log data, including the importance of protecting the confidentiality, integrity, and availability of log data.
6.	Evidence of technical controls that support audit trails, such as secure storage, backups, and restoration procedures.</t>
  </si>
  <si>
    <t>4.       Audit logs recording user activities, exceptions, faults and information security events are created, maintained securely and regularly reviewed.</t>
  </si>
  <si>
    <t>1.	Evidence of audit log policies and procedures that define the scope, purpose, and requirements for creating, storing, and reviewing audit logs.
2.	Evidence of technical controls that support audit log creation, such as event logging, timestamping, and record keeping.
3.	Evidence of regular reviews and audits of audit logs to detect anomalies, suspicious activities, and compliance with policies and procedures.
4.	Evidence of training and awareness programs for users who generate audit logs, including the importance of accuracy, completeness, and timeliness of log data.
5.	Evidence of backup and retention procedures for audit logs, with offsite storage or disaster recovery provisions.
6.	Evidence of incident response plans that include audit logs as a critical source of information to investigate security incidents and breaches.</t>
  </si>
  <si>
    <t>5.       Attempts by unauthorised users to connect to systems are alerted, promptly assessed and investigated where relevant.</t>
  </si>
  <si>
    <t>1.	Evidence of intrusion detection and prevention systems that monitor network traffic and system activity to detect unauthorized access attempts.
2.	Evidence of access control measures that restrict access to systems and data, such as multifactor authentication, password policies, and least privilege principles.
3.	Evidence of incident response plans that include procedures to investigate and respond to unauthorized access attempts, including alerting, reporting, and forensics analysis.
4.	Evidence of regular vulnerability assessments and penetration testing to identify weaknesses and potential attack vectors.
5.	Evidence of security awareness training programs for users, including the importance of reporting suspicious activities, phishing attempts, and other security incidents.
6.	Evidence of technical controls that support intrusion detection and prevention, such as firewalls, network segmentation, and access controls.</t>
  </si>
  <si>
    <t>1.       All security patches for software running on computers and network devices that are connected to or capable of connecting to the internet are installed in a timely manner (e.g. within 14 days of release or automatically when available from vendors).</t>
  </si>
  <si>
    <t>Patch Management Tier1: 1</t>
  </si>
  <si>
    <t>1.	Records of the process for reviewing and applying security patches, including the frequency of the process, who is responsible for it, and how patches are prioritized and evaluated.
2.	Logs of when patches were applied and to which systems or devices.
3.	Documentation of the criteria used to determine which patches are deemed critical and need to be installed as soon as possible.
4.	Evidence of any automated tools used to apply patches and monitor their status.
5.	Reports or summaries of any penetration testing or vulnerability scans performed after patches were applied to verify their effectiveness.
6.	Documentation of any exceptions or delays in applying patches and the reasons for them, as well as the measures taken to mitigate any potential security risks.</t>
  </si>
  <si>
    <t>2.       There is a defined policy and supporting process to identify vulnerabilities, prioritise and mitigate those vulnerabilities. The policy specifies specific patch application periods and a process for auditing compliance.</t>
  </si>
  <si>
    <t>1.	Documentation of the defined policy and process for identifying and mitigating vulnerabilities
2.	Records of vulnerability assessments and prioritization, including the criteria used for prioritization
3.	Documentation of the patch application process, including the specific patch application period and any exception handling process
4.	Records of patches applied, including the date, the software and system affected, and the source of the patch
5.	Reports from regular auditing of compliance with the patch application policy
6.	Evidence of regular training and awareness activities for employees on the importance of timely patch application and the consequences of non-compliance
7.	Evidence of management review and sign-off of the policy and process, indicating their commitment to its implementation.</t>
  </si>
  <si>
    <t xml:space="preserve">3.       Critical vulnerabilities are patched within 14 days. </t>
  </si>
  <si>
    <t>1.	Vulnerability Management Reports: Reports generated by the vulnerability management software showing the vulnerabilities identified, the date they were detected, and the date they were patched.
2.	Change Management Logs: Logs of changes made to the systems, including the installation of patches, with dates and details of each change.
3.	Patch Deployment Records: Records of the deployment of patches, including the date of deployment and the systems that were patched.
4.	System Configuration Snapshots: Snapshots of the system configuration, including the installed software and patches, taken before and after patch deployment.
5.	Compliance Audits: Periodic audits of the systems to ensure that all critical vulnerabilities have been patched within the defined timeframe. The results of these audits should be documented and kept as evidence.
6.	Security Incident Reports: Reports of any security incidents that occurred and were related to vulnerabilities that were not patched within the defined timeframe. This can provide evidence that the organisation is taking the necessary steps to mitigate the risks associated with vulnerabilities.</t>
  </si>
  <si>
    <t>4.       Where a vulnerability is being actively exploited then mitigating action (e.g. patch applied) is immediately taken.</t>
  </si>
  <si>
    <t>1.	Records of security alerts or notifications received from security software, such as intrusion detection systems, indicating the exploitation of a vulnerability.
2.	Documentation of the steps taken to immediately patch the vulnerability, such as the date and time the patch was installed, the version of the patch, and the systems that were affected.
3.	Confirmation from security personnel or IT staff that the vulnerability was successfully mitigated, such as through vulnerability scans or penetration testing that show the vulnerability has been resolved.
4.	Evidence of the impact of the vulnerability and the extent of the attack, such as log files that indicate the source of the attack and any data or systems that were compromised.
5.	Documentation of the process used to prioritize and mitigate vulnerabilities, including the criteria used to assess the severity of the vulnerability and the timeline for resolution.
6.	This information can be collected through regular security audits, log reviews, and regular vulnerability scanning and penetration testing activities.</t>
  </si>
  <si>
    <t>5.       Where a patch is not deployed (or available) within the timescales above there is alternative mitigating actions employed, such as disabling or reducing access to the vulnerable service.</t>
  </si>
  <si>
    <t>1.	Documentation of the policy and process for identifying, prioritizing, and mitigating vulnerabilities, including the criteria for patch application periods and the process for auditing compliance.
2.	Records of the steps taken to address critical vulnerabilities within 14 days, including details of patches applied or alternative mitigating actions employed.
3.	Evidence of monitoring and tracking systems used to identify vulnerabilities, including logs of vulnerabilities detected and the actions taken in response.
4.	Documentation of the process for disabling or reducing access to vulnerable services, including any relevant approvals, technical specifications, and implementation records.
5.	Evidence of regular reviews and updates to the policy and process to ensure that they remain effective and relevant in the evolving threat landscape.
6.	Evidence of regular training and awareness programs for relevant personnel to educate them on the importance of timely patching and alternative mitigating actions.</t>
  </si>
  <si>
    <t>Patch Management Tier2: 1</t>
  </si>
  <si>
    <t>1.       Unnecessary peripheral devices are disabled.</t>
  </si>
  <si>
    <t>End-point Device Management Tier1: 1</t>
  </si>
  <si>
    <t>1.	Documentation of the policy and procedures for disabling unnecessary peripheral devices, such as a policy manual or standard operating procedure (SOP) document.
2.	Logs or records of the devices that have been disabled, including the date and reason for disabling each device.
3.	Evidence of regular reviews of the list of enabled devices, such as meeting minutes or checklists.
4.	Access control records demonstrating that disabled devices cannot be accessed or used on the network.
5.	Evidence of regular vulnerability scans or penetration tests that assess the security posture of the network and identify any potential risks associated with unnecessary peripheral devices.
6.	Test results or reports that demonstrate that disabling unnecessary peripheral devices has reduced the attack surface and improved the overall security posture of the network.
7.	User training materials that educate employees on the importance of disabling unnecessary peripheral devices and the steps they should follow to do so.</t>
  </si>
  <si>
    <t>2.       Technical policies are applied and controls exerted on devices over software and applications.</t>
  </si>
  <si>
    <t>1.	Review of the policies and procedures that govern the management of devices and the applications running on them, including the policies that govern software installation and updates.
2.	Review of system logs and configurations to verify that technical controls are in place, such as firewalls, antivirus software, and intrusion detection systems.
3.	Review of user access controls to ensure that users are only able to install or run approved software and applications, and that unauthorized software and applications are blocked.
4.	Physical inspection of devices to confirm that unused or unnecessary peripheral devices are disabled, and that all devices are physically secured and protected from unauthorized access.
5.	Review of the change management process to ensure that changes to the devices and applications are thoroughly tested, approved, and deployed in a controlled manner, and that all changes are properly documented and tracked.
6.	Conducting user and administrator training sessions to reinforce the importance of following technical policies and procedures, and to help ensure that all personnel understand how to apply the technical controls in their day-to-day activities.</t>
  </si>
  <si>
    <t>3.       Devices used to access sensitive information and data or key operational services are authenticated and authorised.</t>
  </si>
  <si>
    <t>1.	Documentation of authentication and authorization policies for accessing sensitive information and key operational services.
2.	Records of authentication and authorization requests, approvals and denials.
3.	Technical logs and audit trails of device access to sensitive information and key operational services.
4.	User access control and privileges management system with role-based access.
5.	Documentation of device configuration and security settings.
6.	Regular review and monitoring of authentication and authorization activity for unusual patterns and anomalies.
7.	Regular security assessments and penetration testing of device access controls.
8.	Evidence of staff training on the importance of secure device access and proper usage of authentication and authorization mechanisms.
9.	Reports and records of incidents involving unauthorized access attempts to sensitive information and key operational services, and the subsequent investigation and resolution of these incidents.
10.	Independent review and verification of the device authentication and authorization processes by an internal or external audit team.</t>
  </si>
  <si>
    <t>1.       Dedicated devices are used for privileged actions (such as administration or accessing the essential service's network and information systems). These devices are not used for directly browsing the web or accessing email.</t>
  </si>
  <si>
    <t>End-point Device Management Tier2: 1</t>
  </si>
  <si>
    <t>1.	Documentation of the policy or standard outlining the requirement for dedicated devices for privileged actions.
2.	Network logs and access records indicating the usage of specific devices for privileged actions.
3.	User agreements or job descriptions that specify the use of dedicated devices for privileged actions.
4.	Physical or logical separation of privileged devices from non-privileged devices, such as network segmentation or separate user accounts.
5.	Evidence of technical controls, such as firewalls, that restrict direct access to the internet from privileged devices.
6.	Regular monitoring of device usage to ensure that dedicated devices are only used for privileged actions.
7.	Results of regular security audits or vulnerability scans that verify the implementation of the dedicated device policy.
8.	Incident reports or records of any violations of the dedicated device policy and the action taken to mitigate them.</t>
  </si>
  <si>
    <t>2.       Device identity management which is cryptographically backed is performed and only known devices are able to access systems.</t>
  </si>
  <si>
    <t>1.	Documentation of the device identity management process, including a list of the known devices that are authorized to access systems and the criteria used to determine their authenticity
2.	Logs of the device authentication process, including timestamps of when devices were granted or denied access and the reason for each decision
3.	Configuration files or settings that demonstrate the use of cryptographic methods to back the device identity management process
4.	Evidence of regular monitoring and review of the device authentication process to ensure its continued effectiveness and to identify and address any potential vulnerabilities or weaknesses
5.	Results of security audits or penetration testing that verify the robustness of the device identity management process and its ability to prevent unauthorized access to systems.</t>
  </si>
  <si>
    <t>3.       Privileged access is only granted on owned and managed devices that are technically segregated and secured to the same level as the networks and systems being maintained.</t>
  </si>
  <si>
    <t>1.	Evidence of formal approval processes for granting privileged access, such as signed authorization forms or electronic approval records.
2.	Documentation and evidence of the segregation of devices used for privileged access, such as network diagrams or configuration files.
3.	Records of technical security measures applied to devices used for privileged access, such as full disk encryption or restricted access to the internet.
4.	Evidence of regular security reviews and assessments of devices used for privileged access, such as vulnerability scans or penetration testing results.
5.	Evidence of strict access controls, such as multi-factor authentication, to prevent unauthorized access to the privileged devices.
6.	Documentation of the privileged access management process, such as procedures for revoking access or monitoring activity.
7.	Evidence of regular auditing and monitoring of privileged access to identify any potential security incidents or deviations from the established process.</t>
  </si>
  <si>
    <t>1.       Information services, sensitive data, users and information systems are segregated into appropriate security zones on networks.</t>
  </si>
  <si>
    <t>Internal Segregation Tier1: 1</t>
  </si>
  <si>
    <t>1.	Network diagrams that clearly show the security zones and the boundaries between them.
2.	Configuration management documentation that details the process of creating and maintaining security zones.
3.	Evidence of network scans and vulnerability assessments that have been conducted to verify the integrity of the security zones.
4.	Log files and audit trails that show the enforcement of access controls and security policies within each security zone.
5.	Evidence of regular reviews and updates of the security zones to ensure that they remain effective and relevant.
6.	Documentation of security incidents that demonstrate the effectiveness of the security zones in preventing unauthorized access and mitigating security threats.
7.	Evidence of user training and awareness programs that emphasize the importance of security zones and how they help to protect sensitive data and systems.</t>
  </si>
  <si>
    <t>2.       Key operational systems are segregated in a highly trusted, more secure zone isolated with appropriate network security controls.</t>
  </si>
  <si>
    <t>1.	Documentation of the network architecture, including security zones and the security controls in place to isolate them.
2.	Configuration records of network devices such as firewalls, routers, and switches that demonstrate the implementation of security zones.
3.	Logs from network security devices such as firewalls and intrusion detection systems, that show the enforcement of security controls between security zones.
4.	Evidence of regular security reviews and audits of the network architecture and security controls, to ensure that they are functioning as intended and that the segregation of security zones remains effective.
5.	Evidence of penetration testing or vulnerability scans that target the network architecture and the security controls in place to isolate security zones, to assess their effectiveness.
6.	Documentation of access control policies, procedures, and configurations that specify the conditions under which users can access different security zones and systems within those zones.
7.	Evidence of regular monitoring and reporting on network activity, to detect and respond to any security incidents or breaches in a timely manner.</t>
  </si>
  <si>
    <t>1.       Development, testing, and operational environments shall be separated to reduce the risks of unauthorised access or changes to the operational environment.</t>
  </si>
  <si>
    <t>Internal Segregation Tier2: 1</t>
  </si>
  <si>
    <t>1.	Documentation or policy statements outlining the separation of development, testing, and operational environments
2.	Evidence of the implementation of network and system security controls to restrict access and limit communication between these environments
3.	Documentation or records of change management processes that track and authorize changes made between different environments
4.	Evidence of security monitoring and auditing in place to detect and alert on unauthorized access or changes
5.	Evidence of regular testing and verification of the security controls in place to maintain the separation of environments.</t>
  </si>
  <si>
    <t>2.       Internet services are not accessible from operational systems</t>
  </si>
  <si>
    <t>1.	Network diagrams and designs that clearly show the segregation of the Internet and operational systems.
2.	Configuration management records indicating that Internet services are not accessible from operational systems.
3.	Results of vulnerability scans and penetration tests that demonstrate the lack of access to Internet services from operational systems.
4.	Firewall logs and network access control lists (ACLs) that show the restriction of access to Internet services from operational systems.
5.	Records of security incidents or attempted breaches that would demonstrate the effectiveness of the segregation of Internet services from operational systems.
6.	Interviews with system administrators and security personnel who can confirm the segregation and the lack of access to Internet services from operational systems.
7.	Documentation of security policies, standards, and procedures that dictate the segregation of Internet services from operational systems.</t>
  </si>
  <si>
    <t>3.       Logging data is segregated from the rest of the network, and is not affected by disruption or corruption of network data.</t>
  </si>
  <si>
    <t>1.	Security logs and event records that demonstrate that log data is collected and stored separately from the rest of the network data.
2.	Network diagrams and architecture documentation that show the segregation of log data from other parts of the network.
3.	Configuration records and access controls that demonstrate that only authorized personnel have access to the log data.
4.	Network monitoring and alerting tools that monitor the integrity of the log data and trigger alerts if any tampering is detected.
5.	Test results from security assessments, penetration testing, and other types of security evaluations that show that the logging data is isolated from the rest of the network and not impacted by network-based attacks.
6.	Written procedures for the collection, storage, and maintenance of log data that demonstrate the steps taken to ensure its segregation from the rest of the network.
7.	Documentation from software vendors that provides details on the security features built into the logging and data collection tools and the steps taken to ensure the integrity of the data.</t>
  </si>
  <si>
    <t>1.       Wireless access points are securely configured.</t>
  </si>
  <si>
    <t>Wireless Security Tier1: 1</t>
  </si>
  <si>
    <t>1.	Configuration documentation and settings of wireless access points that show the secure configurations, including use of encryption, access control measures, and firewalls
2.	Evidence of regular vulnerability scans and penetration testing of the wireless network to verify security controls are effective
3.	Logs of access to the wireless network, showing authentication and authorization of devices
4.	Evidence of physical security measures in place to prevent unauthorized access to wireless access points
5.	Network diagrams that show the segregation of wireless networks and access points from the rest of the network and sensitive systems
6.	Documentation of wireless security policies, including guidelines for device configuration, access control, and monitoring
7.	Evidence of regular monitoring of wireless network activity, including alerts for unauthorized access attempts or malicious activity.</t>
  </si>
  <si>
    <t>2.       All wireless access points only allow known devices to connect to corporate Wi-Fi services.  </t>
  </si>
  <si>
    <t>1.	Configuration files and network diagrams showing the implementation of access control mechanisms such as MAC filtering or 802.1X authentication.
2.	Log files of successful and unsuccessful connections to the wireless network, showing only known devices were able to connect.
3.	Results from vulnerability scans or penetration tests that verify the effectiveness of access control mechanisms.
4.	Evidence of regular monitoring of the wireless network for unauthorized access or connections.
5.	Evidence of regularly reviewing and updating the list of known devices allowed to connect to the wireless network.
6.	Evidence of regular training and awareness programs for employees on the importance of securely connecting to the wireless network and the risks associated with connecting unauthorized devices.</t>
  </si>
  <si>
    <t>3.       Security scanning tools are in place to detect and locate unauthorised or spoof wireless access points.</t>
  </si>
  <si>
    <t>1.	Documentation of the security scanning tool's capabilities and the processes for conducting scans, including the frequency of scans.
2.	Evidence of regular scans being conducted and documented, including results, any identified unauthorised or spoof wireless access points, and any actions taken to remediate the situation.
3.	Confirmation from IT staff responsible for managing the wireless network that the security scanning tool is actively in use and that any unauthorised or spoof access points have been promptly identified and dealt with.
4.	Evidence of the secure configuration of wireless access points, including access controls, encryption and other security features.
5.	Evidence of the configuration of the security scanning tool to detect and locate unauthorised or spoof wireless access points in a timely manner.
6.	Documentation of security incidents involving wireless access points and evidence of the steps taken to prevent future incidents, such as implementing additional security measures or modifying existing controls.</t>
  </si>
  <si>
    <t>Wireless Security Tier2: 1</t>
  </si>
  <si>
    <t>1.       One or more firewalls (or equivalent network device) are installed on the boundary of the organisation’s internal network(s).</t>
  </si>
  <si>
    <t>Boundary/Firewall Management Tier1: 1</t>
  </si>
  <si>
    <t>1.	Configuration documentation for the firewall(s) that outlines the network boundaries it protects and the policies it enforces.
2.	Test results of the firewall(s) to confirm that it is properly configured and functioning as expected.
3.	Network diagrams that show the firewall(s) in place as a protective layer between the internal network and the external network.
4.	Logs from the firewall(s) that show successful attempts to connect to the internal network from external sources and the actions taken by the firewall(s) to allow or deny the connections.
5.	Vendor documentation and certifications that verify that the firewall(s) meet industry standards for security and functionality.
6.	Evidence of regular maintenance, updates, and patches applied to the firewall(s) to address vulnerabilities and improve security.</t>
  </si>
  <si>
    <t>2.       The default administrative password for any firewall (or equivalent network device) is changed to an alternative, strong password.</t>
  </si>
  <si>
    <t>1.	Review documentation: Check any documentation or records related to the firewall configuration and verify that they show the change in the administrative password.
2.	Verify login attempts: Review the firewall's logs or audit trail to determine if the default password has been attempted to be used, and if so, confirm that it was unsuccessful.
3.	Check current password settings: Log in to the firewall's administrative interface and verify that the password is no longer set to the default value, and that it meets the organisation's password policy for strength and complexity.
4.	Interview relevant personnel: Interview the network administrator or any relevant personnel who was responsible for changing the password to verify that the password was changed and that the change was properly documented.
5.	Perform a vulnerability scan: Run a vulnerability scan on the firewall to verify that there are no known vulnerabilities related to the administrative password.
6.	By conducting these checks, you can gather enough evidence to support the claim that the default administrative password for the firewall has been changed to a strong password.</t>
  </si>
  <si>
    <t>1.	Review documentation: Review any documentation or records related to the firewall configuration, such as the firewall's rule set or access control list, to verify that each rule has been approved by an authorized individual and that there is a documented explanation of the business need for each rule.
2.	Check firewall configuration: Log in to the firewall's administrative interface and verify that each rule in the rule set or access control list has been approved by an authorized individual and that there is documentation to support the business need for each rule.
3.	Interview relevant personnel: Interview the network administrator or any relevant personnel who was responsible for configuring the firewall rules to verify that the approval process was followed and that the documentation was created.
4.	Perform a vulnerability scan: Run a vulnerability scan on the firewall to verify that the firewall rules are in line with the organisation's security policy and that there are no known vulnerabilities related to the firewall rules.
5.	Review change management logs: Review the organisation's change management logs to verify that changes to the firewall rule set or access control list are approved and documented in accordance with the change management process.</t>
  </si>
  <si>
    <t>4.       A high risk ports, protocols and services block list should be written and added to firewall policy as a default ruleset. Unapproved services, or services that are typically vulnerable to attack (such as Server Message Block (SMB), NetBIOS, tftp, RPC, rlogin, rsh or rexec), are disabled (blocked) at the boundary firewall by default.</t>
  </si>
  <si>
    <t>1.	Review documentation: Review any documentation or records related to the firewall configuration, such as the firewall's rule set or access control list, to verify that the high-risk ports, protocols and services block list has been written and added to the firewall policy.
2.	Check firewall configuration: Log in to the firewall's administrative interface and verify that the high-risk ports, protocols and services block list has been added to the firewall policy and that the unapproved services are disabled at the boundary firewall by default.
3.	Interview relevant personnel: Interview the network administrator or any relevant personnel who was responsible for configuring the firewall rules to verify that the high-risk ports, protocols and services block list has been added to the firewall policy and that the unapproved services are disabled at the boundary firewall by default.
4.	Perform a vulnerability scan: Run a vulnerability scan on the firewall to verify that the high-risk ports, protocols and services are indeed blocked and that there are no known vulnerabilities related to the firewall rules.
5.	Review change management logs: Review the organisation's change management logs to verify that changes to the firewall rule set or access control list are approved and documented in accordance with the change management process.</t>
  </si>
  <si>
    <t>5.       Firewall rules that are no longer required (e.g. because a service is no longer required) are removed or disabled in a timely manner.</t>
  </si>
  <si>
    <t>1.	Review documentation: Review any documentation or records related to the firewall configuration, such as the firewall's rule set or access control list, to verify that firewall rules that are no longer required have been removed or disabled in a timely manner.
2.	Check firewall configuration: Log in to the firewall's administrative interface and verify that firewall rules that are no longer required have been removed or disabled.
3.	Interview relevant personnel: Interview the network administrator or any relevant personnel who was responsible for configuring the firewall rules to verify that firewall rules that are no longer required are removed or disabled in a timely manner.
4.	Perform a vulnerability scan: Run a vulnerability scan on the firewall to verify that firewall rules that are no longer required are indeed removed or disabled and that there are no known vulnerabilities related to the firewall rules.
5.	Review change management logs: Review the organisation's change management logs to verify that changes to the firewall rule set or access control list, including the removal or disabling of firewall rules, are approved and documented in accordance with the change management process.</t>
  </si>
  <si>
    <t>6.       The administrative interface used to manage boundary firewall configuration is not accessible from the internet. (The interface is protected by additional security arrangements, which include using multi-factor authentication, a strong password, encrypting the connection (e.g. using SSL), restricting access to a limited number of authorised individuals and only enabling the administrative interface for the period it is required.)</t>
  </si>
  <si>
    <t>1.	Review documentation: Review any documentation or records related to the firewall configuration, such as the firewall's rule set or access control list, to verify that the administrative interface is not accessible from the internet and is protected by additional security arrangements.
2.	Check firewall configuration: Log in to the firewall's administrative interface and verify that it is not accessible from the internet and that it is protected by additional security arrangements, such as multi-factor authentication, a strong password, encrypted connection (e.g., using SSL), restricted access to a limited number of authorized individuals, and only enabling the administrative interface for the period it is required.
3.	Interview relevant personnel: Interview the network administrator or any relevant personnel who was responsible for configuring the firewall rules to verify that the administrative interface is not accessible from the internet and is protected by additional security arrangements.
4.	Perform a vulnerability scan: Run a vulnerability scan on the firewall to verify that the administrative interface is not accessible from the internet and that it is protected by additional security arrangements, such as multi-factor authentication, a strong password, encrypted connection (e.g., using SSL), restricted access to a limited number of authorized individuals, and only enabling the administrative interface for the period it is required.
5.	Review access logs: Review the firewall's access logs to verify that access to the administrative interface is limited to authorized individuals and that access attempts from the internet have been denied.</t>
  </si>
  <si>
    <t>7.       The firewall rule set should deny traffic by default and a allowlist should be applied that only allows authorised protocols, ports and applications to exchange data across the boundary.</t>
  </si>
  <si>
    <t>1.	Review documentation: Review any documentation or records related to the firewall configuration, such as the firewall's rule set or access control list, to verify that the firewall rule set denies traffic by default and an allowlist is applied.
2.	Check firewall configuration: Log in to the firewall's administrative interface and verify that the firewall rule set denies traffic by default and an allowlist is applied that only allows authorized protocols, ports, and applications to exchange data across the boundary.
3.	Interview relevant personnel: Interview the network administrator or any relevant personnel who was responsible for configuring the firewall rules to verify that the firewall rule set denies traffic by default and an allowlist is applied that only allows authorized protocols, ports, and applications to exchange data across the boundary.
4.	Perform a vulnerability scan: Run a vulnerability scan on the firewall to verify that the firewall rule set denies traffic by default and that only authorized protocols, ports, and applications are allowed to exchange data across the boundary.
5.	Review change management logs: Review the organisation's change management logs to verify that changes to the firewall rule set or access control list, including the implementation of an allowlist, are approved and documented in accordance with the change management process.</t>
  </si>
  <si>
    <t>1.       Traffic crossing the network boundary (including IP address connections as a minimum) is monitored.</t>
  </si>
  <si>
    <t>Boundary/Firewall Management Tier2: 1</t>
  </si>
  <si>
    <t>1.	Review documentation: Review any documentation or records related to network monitoring, such as network monitoring policies, procedures, or configurations, to verify that traffic crossing the network boundary is monitored.
2.	Check monitoring tools and configurations: Verify that the organisation has deployed and configured appropriate network monitoring tools to monitor traffic crossing the network boundary.
3.	Interview relevant personnel: Interview the network administrator or any relevant personnel responsible for network monitoring to verify that traffic crossing the network boundary is monitored.
4.	Review monitoring logs: Review the logs generated by the network monitoring tools to verify that traffic crossing the network boundary is being monitored.
5.	Perform a network scan: Conduct a network scan to verify that traffic crossing the network boundary is being monitored.</t>
  </si>
  <si>
    <t xml:space="preserve">1.       Administrator access to any network component is properly authenticated and authorised. </t>
  </si>
  <si>
    <t>Administrative Control Tier1: 1</t>
  </si>
  <si>
    <t>1.	Review documentation: Review any documentation or records related to access control and authentication, such as access control policies, procedures, and configurations, to verify that administrator access to any network component is properly authenticated and authorized.
2.	Check access control configurations: Verify that access control configurations for each network component are in place and properly configured to authenticate and authorize administrator access.
3.	Interview relevant personnel: Interview the network administrator or any relevant personnel responsible for access control and authentication to verify that administrator access to any network component is properly authenticated and authorized.
4.	Review access control logs: Review the logs generated by the access control systems to verify that administrator access to any network component is being properly authenticated and authorized.
5.	Perform a security assessment: Conduct a security assessment to verify that the access control and authentication mechanisms are functioning as intended and that administrator access to any network component is properly authenticated and authorized.</t>
  </si>
  <si>
    <t>2.       Default administrative passwords for network equipment are changed.</t>
  </si>
  <si>
    <t>1.	Review documentation: Review any documentation or records related to password policies and procedures, such as password change logs, to verify that default administrative passwords for network equipment have been changed.
2.	Check network equipment configurations: Verify that the administrative passwords for each piece of network equipment have been changed from the default passwords.
3.	Interview relevant personnel: Interview the network administrator or any relevant personnel responsible for managing network equipment to verify that default administrative passwords for network equipment have been changed.
4.	Review password change logs: Review the logs generated by the network equipment to verify that the default administrative passwords have been changed.
5.	Perform a security assessment: Conduct a security assessment to verify that the administrative passwords for network equipment are not set to the default passwords and that they meet the organisation's password policies and standards.</t>
  </si>
  <si>
    <t>3.       Changes to the authoritative DNS entries can only be made by strongly authenticated and authorised administrators.</t>
  </si>
  <si>
    <t>1.	Review documentation: Review any documentation or records related to DNS management, such as DNS change logs, to verify that changes to the authoritative DNS entries are made by strongly authenticated and authorized administrators.
2.	Check DNS management configurations: Verify that the configurations for the DNS management systems, such as access control settings, are in place and properly configured to require strong authentication and authorization for changes to the authoritative DNS entries.
3.	Interview relevant personnel: Interview the network administrator or any relevant personnel responsible for managing the authoritative DNS entries to verify that changes to the entries are made by strongly authenticated and authorized administrators.
4.	Review DNS change logs: Review the logs generated by the DNS management systems to verify that changes to the authoritative DNS entries are made by administrators who have been strongly authenticated and authorized.
5.	Perform a security assessment: Conduct a security assessment to verify that the authentication and authorization mechanisms for the DNS management systems are functioning as intended and that changes to the authoritative DNS entries are made by strongly authenticated and authorized administrators.</t>
  </si>
  <si>
    <t>1.       The list of system administrators is regularly reviewed, e.g. every 6 months.</t>
  </si>
  <si>
    <t>Administrative Control Tier2: 1</t>
  </si>
  <si>
    <t>1.	Review documentation: Review any documentation or records related to the review of the list of system administrators, such as meeting minutes or memos, to verify that the list is reviewed regularly.
2.	Interview relevant personnel: Interview the personnel responsible for conducting the review of the list of system administrators to verify that the review is conducted regularly.
3.	Check for evidence of review: Check for evidence of regular reviews of the list of system administrators, such as updates to the list or other related records.
4.	Conduct a security assessment: Conduct a security assessment to verify that the list of system administrators is reviewed regularly and that the review process is functioning as intended.</t>
  </si>
  <si>
    <t>1.       The NCSC’s ACD P-DNS service is implemented where appropriate and available.</t>
  </si>
  <si>
    <t>IP &amp; DNS Management Tier1: 1</t>
  </si>
  <si>
    <t>2.       The UK Public Sector DNS Service is used to resolve internet DNS queries.</t>
  </si>
  <si>
    <t>1.	Review documentation: Review any relevant documentation or records related to the use of the UK Public Sector DNS Service, such as network diagrams or implementation plans.
2.	Interview relevant personnel: Interview the network administrator or any relevant personnel responsible for using the UK Public Sector DNS Service to resolve internet DNS queries.
3.	Check network configurations: Verify the network configurations and DNS settings to confirm that the UK Public Sector DNS Service is being used to resolve internet DNS queries.
4.	Conduct a security assessment: Conduct a security assessment to verify that the UK Public Sector DNS Service is being used as intended.
5.	Check DNS resolution logs: Review the logs for DNS resolution to confirm that the UK Public Sector DNS Service is being used to resolve internet DNS queries.</t>
  </si>
  <si>
    <t>3.       Organisational  IP ranges are known and recorded.</t>
  </si>
  <si>
    <t>1.	Review documentation: Review any relevant documentation or records related to the organisational IP ranges, such as network diagrams or IP address management plans.
2.	Interview relevant personnel: Interview the network administrator or any relevant personnel responsible for managing the IP addresses to verify that the organisational IP ranges are known and recorded.
3.	Check network configurations: Verify the network configurations and IP address settings to confirm that the organisational IP ranges are correctly recorded and in use.
4.	Conduct an IP address scan: Conduct a network scan to verify that all IP addresses in use belong to the recorded organisational IP ranges.
5.	Review IP address management tools: Review any IP address management tools in use, such as DHCP servers, to confirm that the organisational IP ranges are recorded and properly managed.</t>
  </si>
  <si>
    <t>IP &amp; DNS Management Tier2: 1</t>
  </si>
  <si>
    <t xml:space="preserve">1.       There is an inventory of all internet-facing devices. </t>
  </si>
  <si>
    <t>IoT Management Tier1: 1</t>
  </si>
  <si>
    <t>1.	Review documentation: Review any relevant documentation or records related to the inventory of internet-facing devices, such as network diagrams or asset management plans.
2.	Interview relevant personnel: Interview the network administrator or any relevant personnel responsible for managing the inventory of internet-facing devices.
3.	Check network configurations: Verify the network configurations and device settings to confirm that all internet-facing devices are accounted for in the inventory.
4.	Conduct a network scan: Conduct a network scan to verify that all internet-facing devices are accounted for in the inventory.
5.	Review asset management tools: Review any asset management tools in use, such as an IT asset management database, to confirm that all internet-facing devices are recorded and properly managed.</t>
  </si>
  <si>
    <t>2.       There is the discovery capability to identify and profile every device on the network.</t>
  </si>
  <si>
    <t>1.	Review documentation: Review any relevant documentation or records related to the discovery capability, such as network diagrams or device management plans.
2.	Interview relevant personnel: Interview the network administrator or any relevant personnel responsible for managing the discovery capability.
3.	Check network configurations: Verify the network configurations and device settings to confirm that the discovery capability is enabled and functioning properly.
4.	Conduct a network scan: Conduct a network scan to verify that all devices on the network can be identified and profiled by the discovery capability.
5.	Review device management tools: Review any device management tools in use, such as network monitoring software, to confirm that the discovery capability is properly integrated and in use.</t>
  </si>
  <si>
    <t>3.       Data access and data flows from devices are known, understood and documented.</t>
  </si>
  <si>
    <t>1.	Review documentation: Review any relevant documentation or records related to data access and data flows, such as network diagrams, data flow diagrams, and access control policies.
2.	Interview relevant personnel: Interview the network administrator or any relevant personnel responsible for managing data access and data flows.
3.	Check network configurations: Verify the network configurations and device settings to confirm that data access and data flows are properly documented and understood.
4.	Conduct a network scan: Conduct a network scan to verify that data access and data flows are consistent with what is documented.
5.	Review device management tools: Review any device management tools in use, such as network monitoring software, to confirm that data access and data flows are being properly monitored and recorded.</t>
  </si>
  <si>
    <t>4.       Devices are monitored with alerting to identify any anomalous behaviour or compromise.</t>
  </si>
  <si>
    <t>1.	Review documentation: Review any relevant documentation or records related to device monitoring, such as network monitoring plans, incident response plans, and alerting policies.
2.	Interview relevant personnel: Interview the network administrator or any relevant personnel responsible for managing device monitoring and alerting.
3.	Check network configurations: Verify the network configurations and device settings to confirm that monitoring and alerting are properly configured and functioning.
4.	Test alerting systems: Test the alerting systems to confirm that alerts are generated when anomalous behaviour or compromise is detected.
5.	Review logs: Review the logs generated by the monitoring systems to verify that alerts are being generated and recorded in a timely manner.</t>
  </si>
  <si>
    <t>1.       Devices are categorised on the basis of risk profile and criticality.</t>
  </si>
  <si>
    <t>IoT Management Tier2: 1</t>
  </si>
  <si>
    <t>1.	Review documentation: Review any relevant documentation or records related to device categorization, such as network diagrams, asset management systems, and risk management plans.
2.	Interview relevant personnel: Interview the network administrator or any relevant personnel responsible for managing device categorization.
3.	Check network configurations: Verify the network configurations and device settings to confirm that devices are properly categorized based on their risk profile and criticality.
4.	Verify access controls: Verify that access controls and security measures are appropriately configured based on the categorization of each device.
5.	Review logs: Review the logs generated by the monitoring systems to verify that devices are being managed and monitored based on their risk profile and criticality.</t>
  </si>
  <si>
    <t xml:space="preserve">2.       Devices are grouped on the basis of risk profile with appropriate security  policies applied. </t>
  </si>
  <si>
    <t>1.	Review documentation: Review any relevant documentation or records related to device grouping, such as network diagrams, asset management systems, security policies, and risk management plans.
2.	Interview relevant personnel: Interview the network administrator or any relevant personnel responsible for managing device grouping.
3.	Check network configurations: Verify the network configurations and device settings to confirm that devices are properly grouped based on their risk profile and that appropriate security policies are applied to each group.
4.	Verify access controls: Verify that access controls and security measures are appropriately configured based on the grouping of each device.
5.	Review logs: Review the logs generated by the monitoring systems to verify that devices are being managed and monitored based on their group membership and that the appropriate security policies are being enforced.</t>
  </si>
  <si>
    <t xml:space="preserve">3.       High-risk or critical devices are hosted on segmented networks  which are secured from the corporate infrastructure. </t>
  </si>
  <si>
    <t>1.	Review documentation: Review any relevant documentation or records related to network segmentation, such as network diagrams, security policies, and risk management plans.
2.	Interview relevant personnel: Interview the network administrator or any relevant personnel responsible for managing network segmentation.
3.	Verify network configurations: Verify the network configurations and device settings to confirm that high-risk or critical devices are hosted on segmented networks that are secured from the corporate infrastructure.
4.	Check access controls: Verify that access controls are in place to limit access to the segmented networks and to restrict the flow of data between the segmented networks and the corporate infrastructure.
5.	Review logs: Review the logs generated by the monitoring systems to verify that access to the segmented networks is properly controlled and that the flow of data between the segmented networks and the corporate infrastructure is restricted.</t>
  </si>
  <si>
    <t>4.       Assurances have been provided from suppliers of IoT devices that these confirm to the UKG  Code of Practice for Consumer IoT Security and the ETSI Cyber Security for Consumer Internet of Things: Baseline Requirements.</t>
  </si>
  <si>
    <t>1.	Review contracts and agreements: Review any contracts or agreements between the organisation and its suppliers of IoT devices to verify that the suppliers have provided written assurances regarding their compliance with the UKG Code of Practice and the ETSI Baseline Requirements.
2.	Interview relevant personnel: Interview relevant personnel, such as procurement officers or security specialists, who have knowledge of the procurement process and the requirements for IoT device security.
3.	Obtain certification reports: Obtain any certification reports or audits that demonstrate the suppliers' compliance with the UKG Code of Practice and the ETSI Baseline Requirements.
4.	Test devices: Conduct testing of the IoT devices to verify that they are in compliance with the UKG Code of Practice and the ETSI Baseline Requirements.
5.	Review supplier security practices: Review the security practices of the suppliers to ensure that they have implemented appropriate measures to secure their devices and to prevent unauthorized access.</t>
  </si>
  <si>
    <t xml:space="preserve">5.       Bluetooth IoT devices are set up as non-discoverable mode  </t>
  </si>
  <si>
    <t>1.	Configuration settings of the devices: The auditor can verify the configuration settings of the devices to ensure that they are set up in non-discoverable mode, which makes the devices invisible to other Bluetooth devices.
2.	Network logs: The auditor can review the network logs to see if any unauthorized access attempts were made to the devices through Bluetooth.
3.	Vulnerability scans: The auditor can perform vulnerability scans on the network to identify any potential Bluetooth-related vulnerabilities and ensure that the devices are protected from unauthorized access.
4.	Documentation: The auditor can review any relevant documentation, such as security policies and procedures, to verify that the requirement to set up Bluetooth IoT devices in non-discoverable mode is included and implemented.
5.	Interviews with IT staff: The auditor can conduct interviews with IT staff to gain their insights into the security measures in place to protect Bluetooth IoT devices, including the use of non-discoverable mode.</t>
  </si>
  <si>
    <t>6.       IoT devices' firmware are patched with the security measures issued by manufacturers</t>
  </si>
  <si>
    <t>1.	Documentation from the manufacturer confirming the latest available firmware version and its security measures.
2.	A list of all IoT devices in use, including the firmware version and manufacturer.
3.	Evidence of a process for regular monitoring of firmware updates from manufacturers and ensuring timely application of the latest security patches.
4.	Records of firmware updates applied to each IoT device, including the date and version.
5.	Configuration management records showing that security settings for IoT devices are updated as part of the firmware update process.
6.	Network logs or device logs showing the application of firmware updates to the IoT devices.
7.	Evidence of a risk assessment process that considers the impact of firmware updates on IoT devices and the wider network.</t>
  </si>
  <si>
    <t>1.       Attackers attempting to use common cyber-attack techniques should not be able to gain access to data or any control of technology services without being detected.</t>
  </si>
  <si>
    <t>Detection Capability Tier1: 1</t>
  </si>
  <si>
    <t>1.	Access control logs showing unsuccessful attempts to gain unauthorized access to data or technology services.
2.	Firewall logs showing attempts to exploit known vulnerabilities and the corresponding responses.
3.	Intrusion detection/prevention system logs showing alerts triggered by suspicious activity.
4.	System configuration files showing that security controls are properly configured and up to date.
5.	Reports from vulnerability scans or penetration testing demonstrating that identified weaknesses have been addressed.
6.	Incident response documentation detailing any security breaches and the actions taken to respond.</t>
  </si>
  <si>
    <t>1.       Detection (and prevention and recovery) controls to protect against malware are in place.</t>
  </si>
  <si>
    <t>Detection Capability Tier2: 1</t>
  </si>
  <si>
    <t>1.	Anti-malware solution logs showing successful detections and removals of malware.
2.	Incident response documentation demonstrating the ability to respond to malware incidents.
3.	System configuration files showing that anti-malware controls are properly configured and up to date.
4.	Reports from vulnerability scans or penetration testing demonstrating that identified malware risks have been addressed.
5.	Employee training records showing that personnel have been trained on identifying and responding to malware.
6.	Third-party reports on the effectiveness of anti-malware solutions in use.</t>
  </si>
  <si>
    <t>2.       Policy violations are detected against an agreed list of suspicious or undesirable behaviour.</t>
  </si>
  <si>
    <t>1.	Access control logs showing attempted violations of policy.
2.	Security incident and event management system logs showing policy violations.
3.	Reports detailing suspicious activity on the network or system.
4.	Compliance audit reports demonstrating that the organization is adhering to established policies.
5.	Employee training records showing that personnel have been trained on identifying and reporting policy violations.
6.	Interviews with key personnel to determine their understanding of company policies and their responsibility to report violations.</t>
  </si>
  <si>
    <t xml:space="preserve">3.       There is the capability to investigate AV alerts. </t>
  </si>
  <si>
    <t>1.	Logs from the AV system showing alerts and corresponding actions taken.
2.	Incident response documentation demonstrating the ability to investigate and respond to AV alerts.
3.	Employee training records showing that personnel have been trained on identifying and responding to AV alerts.
4.	System configuration files showing that AV controls are properly configured and up to date.
5.	Third-party reports on the effectiveness of AV solutions in use.
6.	Reports detailing successful AV detections and corresponding actions taken.</t>
  </si>
  <si>
    <t xml:space="preserve">4.       Threat intelligence services are in place and used to enable risk-based and threat-informed decisions based on  business needs and inform anomalous activity profiles. </t>
  </si>
  <si>
    <t>1.	Documentation outlining the threat intelligence services in use and the criteria used to assess the relevance and reliability of the information.
2.	Reports demonstrating the use of threat intelligence to inform risk-based decisions and identify anomalous activity.
3.	Employee training records showing that personnel have been trained on the use of threat intelligence and the application of risk-based decisions.
4.	System configuration files showing that threat intelligence controls are properly configured and up to date.
5.	Third-party reports on the effectiveness of the threat intelligence services in use.
6.	Incident response documentation demonstrating the use of threat intelligence in responding to security incidents.</t>
  </si>
  <si>
    <t>5.       There is a sufficient understanding of normal system activity (e.g. which system components should and should not be communicating with each other) to ensure that searching for system abnormalities is an effective way of detecting malicious activity.</t>
  </si>
  <si>
    <t>1. Detailed records of normal network traffic patterns, including which system components should and should not be communicating. This could include network topology diagrams, traffic flow analysis, and logs from network monitoring tools.
2.Documented policies that outline which systems, applications, and users are authorised to communicate with each other, along with any restrictions or segmentation rules.
3. Logs and reports from a SIEM system showing continuous monitoring, anomaly detection, and alerts based on deviations from established baselines of normal system behaviour.
4. Records of past security incidents that demonstrate how abnormal system activity was detected and responded to, as well as use of threat intelligence to refine monitoring capabilities.
5. Evidence of periodic audits and security assessments that verify adherence to expected system behaviour, including penetration tests designed to identify communication anomalies or vulnerabilities.
6. Documentation of training provided to IT and security staff on identifying normal vs abnormal system activity, including workshops, courses, and internal briefings on emerging threats and attack patterns.</t>
  </si>
  <si>
    <t>6.       Descriptions of some system abnormalities that might signify malicious activity are maintained and updated, informed by past attacks and threat intelligence that takes into account the nature of attacks likely to impact on the networks and information systems.</t>
  </si>
  <si>
    <t>1.	Documentation outlining the system abnormalities that might signify malicious activity.
2.	Reports demonstrating the effectiveness of the system abnormality descriptions in identifying malicious activity.
3.	Incident response documentation demonstrating the use of system abnormality descriptions in responding to security incidents.
4.	Employee training records showing that personnel have been trained on identifying and responding to system abnormalities.
5.	Third-party reports on the effectiveness of the system abnormality descriptions in use.
6.	Reports demonstrating the regular review and update of the system abnormality descriptions based on past attacks and updated threat intelligence.</t>
  </si>
  <si>
    <t>7.       Routine search for system abnormalities are undertaken and alerts generated.</t>
  </si>
  <si>
    <t>1.	System logs showing routine searches for system abnormalities and the corresponding alerts generated.
2.	Incident response documentation demonstrating the use of routine searches in responding to security incidents.
3.	Reports demonstrating the effectiveness of routine searches in identifying malicious activity.
4.	Compliance audit reports demonstrating that routine searches are being conducted on a regular basis.
5.	Employee training records showing that personnel have been trained on conducting routine searches and responding to alerts.
6.	Third-party reports on the effectiveness of the routine searches in use.</t>
  </si>
  <si>
    <t>1.       The network is monitored with intrusion detection and prevention solutions that are configured by qualified staff. These solutions should provide both signature-based capabilities to detect known attacks, and heuristic capabilities to detect unusual system behaviour. Coverage includes internal and host-based monitoring.</t>
  </si>
  <si>
    <t>Security Monitoring Tier1: 1</t>
  </si>
  <si>
    <t>1.	Configuration documentation for intrusion detection and prevention solutions.
2.	Employee training records showing that qualified staff are configuring and maintaining the monitoring solutions.
3.	Incident response documentation demonstrating the use of the intrusion detection and prevention solutions to identify and respond to security incidents.
4.	Compliance audit reports demonstrating that the intrusion detection and prevention solutions are properly configured and up to date.
5.	Third-party reports on the effectiveness of the intrusion detection and prevention solutions in use.
6.	Reports demonstrating the effectiveness of the signature-based and heuristic capabilities of the monitoring solutions.</t>
  </si>
  <si>
    <t>2.       Inbound and outbound traffic traversing network boundaries is monitored to identify unusual activity or trends that could indicate attacks. Unusual network traffic (such as connections from unexpected IP ranges overseas) or large data transfers automatically generate security alerts.</t>
  </si>
  <si>
    <t>1.	Network diagrams and system architecture documentation demonstrating the monitoring of inbound and outbound traffic.
2.	System logs showing the monitoring of inbound and outbound traffic and the corresponding security alerts generated.
3.	Compliance audit reports demonstrating that network boundaries are being properly monitored.
4.	Employee training records showing that personnel have been trained on identifying and responding to unusual network activity.
5.	Reports demonstrating the effectiveness of the monitoring strategy in identifying and responding to security incidents.
6.	Incident response documentation demonstrating the use of the network traffic monitoring to respond to security incidents.</t>
  </si>
  <si>
    <t>3.       Policies and processes are in place to promptly manage and respond to incidents detected by monitoring solutions.</t>
  </si>
  <si>
    <t>1.	Documentation outlining the policies and processes in place to manage and respond to security incidents.
2.	Compliance audit reports demonstrating that the policies and processes are being followed.
3.	Employee training records showing that personnel have been trained on the incident response policies and processes.
4.	Incident response documentation demonstrating the effectiveness of the incident response policies and processes.
5.	Reports demonstrating the timely response to security incidents detected by monitoring solutions.
6.	Third-party reports on the effectiveness of the incident response policies and processes in use.</t>
  </si>
  <si>
    <t>4.       Alerts generated by the system monitoring strategy are based on business need and an assessment of risk. This includes both technical and transactional monitoring as appropriate.</t>
  </si>
  <si>
    <t>1.	Documentation outlining the business needs and risk assessment criteria used to generate alerts.
2.	Reports demonstrating the effectiveness of the technical and transactional monitoring strategies in identifying and responding to security incidents.
3.	Compliance audit reports demonstrating that the monitoring strategy is aligned with business needs and risk assessment criteria.
4.	Employee training records showing that personnel have been trained on identifying and responding to alerts based on business need and risk assessment.
5.	Incident response documentation demonstrating the use of the alert system to respond to security incidents.
6.	Third-party reports on the effectiveness of the alert system in use.</t>
  </si>
  <si>
    <t>5.       The monitoring capability has the ability to identify the unauthorised or accidental misuse of systems processing personal data and user access to that data, including anomalous user activity. It can tie specific users to suspicious activity.</t>
  </si>
  <si>
    <t>1.	Documentation outlining the monitoring capability to identify unauthorised or accidental misuse of systems processing personal data.
2.	Reports demonstrating the effectiveness of the monitoring capability in identifying and responding to incidents of unauthorised or accidental misuse of personal data.
3.	Employee training records showing that personnel have been trained on identifying and responding to incidents of unauthorised or accidental misuse of personal data.
4.	Compliance audit reports demonstrating that the monitoring capability is aligned with regulatory requirements and organisational policies.
5.	Incident response documentation demonstrating the use of the monitoring capability to respond to incidents of unauthorised or accidental misuse of personal data.
6.	Third-party reports on the effectiveness of the monitoring capability in use.</t>
  </si>
  <si>
    <t xml:space="preserve">6.       A centralised capability has been deployed that can collect and analyse information and alerts from across the organisation. This is automated due to the volume of data involved, enabling analysts to concentrate on anomalies or high priority alerts. </t>
  </si>
  <si>
    <t>1.	Documentation outlining the centralised capability for collecting and analysing information and alerts from across the organisation.
2.	Reports demonstrating the effectiveness of the centralised capability in identifying and responding to security incidents.
3.	Compliance audit reports demonstrating that the centralised capability is properly configured and maintained.
4.	Employee training records showing that personnel have been trained on using the centralised capability.
5.	Incident response documentation demonstrating the use of the centralised capability to respond to security incidents.
6.	Third-party reports on the effectiveness of the centralised capability in use.</t>
  </si>
  <si>
    <t>7.       The monitoring and analysis of audit logs is supported by a centralised and synchronised timing source that is used across the entire organisation to support incident response and investigation.</t>
  </si>
  <si>
    <t>1.	Documentation outlining the centralised and synchronised timing source used for monitoring and analysis of audit logs.
2.	Compliance audit reports demonstrating that the timing source is properly configured and maintained.
3.	System logs demonstrating the use of the centralised and synchronised timing source.
4.	Incident response documentation demonstrating the use of the timing source to support incident response and investigation.
5.	Employee training records showing that personnel have been trained on using the centralised and synchronised timing source.
6.	Third-party reports on the effectiveness of the timing source in use.</t>
  </si>
  <si>
    <t>8.       Processes are in place to test monitoring capabilities, learn from security incidents and improve the efficiency of the monitoring capability.</t>
  </si>
  <si>
    <t>1.	Documentation outlining the processes in place to test monitoring capabilities.
2.	Reports demonstrating the results of testing the monitoring capabilities and improvements made based on testing.
3.	Compliance audit reports demonstrating that testing processes are properly documented and followed.
4.	Incident response documentation demonstrating improvements made to monitoring capabilities based on security incidents.
5.	Employee training records showing that personnel have been trained on testing and improving monitoring capabilities.
6.	Third-party reports on the effectiveness of the testing and improvement processes in use.</t>
  </si>
  <si>
    <t>1.       As well as the network boundary, monitoring coverage includes internal and host-based monitoring.</t>
  </si>
  <si>
    <t>Security Monitoring Tier2: 1</t>
  </si>
  <si>
    <t>1.	Documentation of the monitoring scope and coverage, including a list of all monitored network segments and host-based systems, as well as the monitoring tools and technologies used.
2.	Reports on the results of internal and host-based monitoring, including statistics on the number and types of alerts generated, incident response times, and effectiveness of response measures.
3.	Logs and records of all monitoring activities, including details on the configuration and deployment of monitoring solutions, as well as audit trails of all monitoring-related actions taken by system administrators and other relevant personnel.
4.	Samples of alerts generated by the monitoring system, along with evidence of how these alerts were investigated, triaged, and resolved.
5.	Reports on the results of penetration testing or red team exercises, which can help assess the effectiveness of the internal and host-based monitoring solutions in detecting and responding to simulated attacks.
6.	Interviews with monitoring staff and other relevant personnel, including system administrators, network engineers, and incident response teams, to assess their knowledge and understanding of the monitoring solutions, as well as their roles and responsibilities in the monitoring and incident response processes.</t>
  </si>
  <si>
    <t>2.       The process for bringing new systems online includes considerations for access to monitoring data sources.</t>
  </si>
  <si>
    <t>1.	Documentation of the process for onboarding new systems, including a checklist of all the steps required and the roles and responsibilities of different stakeholders, such as system administrators, network engineers, and security analysts.
2.	Logs and records of all changes made to the monitoring infrastructure or configurations, including evidence of testing and verification of monitoring data sources for new systems.
3.	Reports on the results of audits or assessments of the onboarding process, including assessments of the effectiveness of the process in ensuring that new systems are properly integrated into the monitoring infrastructure.
4.	Evidence of training and awareness programs for system administrators and other relevant personnel, to ensure that they are aware of the importance of monitoring and the need to provide access to monitoring data sources when bringing new systems online.
5.	Interviews with system administrators and other relevant personnel, to assess their knowledge and understanding of the onboarding process and their roles and responsibilities in providing access to monitoring data sources.
6.	Samples of monitoring data from new systems, to demonstrate that the monitoring solutions are properly configured and integrated with the new systems and that they are generating alerts and other useful data.</t>
  </si>
  <si>
    <t>3.       Monitoring staff: 
   a)   are responsible for investigating and reporting monitoring alerts.
   b)   have roles and skills that covers all parts of the monitoring/investigation workflow.
   c)   have workflows that address all governance reporting requirements, internal and external.
   d)   are empowered to look beyond fixed workflows to investigate and understand non-standard threats, by developing their own investigative techniques and making new use of data.</t>
  </si>
  <si>
    <t>1.	Job descriptions and personnel files of the monitoring staff showing their assigned roles and responsibilities, and their qualifications and training records.
2.	Workflow diagrams and procedures that demonstrate how the monitoring and investigation process is performed, including the roles and responsibilities of the staff.
3.	Governance reporting requirements and documentation of how monitoring staff comply with them, including internal reporting requirements and any external regulatory reporting obligations.
4.	Records of incident investigations and reports of any unusual or non-standard threats, including the investigative techniques used and the results of the investigations.
5.	Examples of monitoring alerts generated and the corresponding investigation reports, showing how monitoring staff handle the alerts and their ability to identify and respond to suspicious activity.
6.	Any internal or external audit reports that address the monitoring capability and the performance of the monitoring staff, including recommendations for improvement and any corrective actions taken.</t>
  </si>
  <si>
    <t>1.       Cyber incident response policies and process are in place and these integrate with central cyber incident reporting , notification and coordination protocols.</t>
  </si>
  <si>
    <t>Incident Response Protocol Tier1: 1</t>
  </si>
  <si>
    <t>1.	Documentation of the incident response policies and processes, including the procedures for reporting, notification and coordination of cyber incidents.
2.	Evidence of regular testing and training for the incident response policies and processes, to ensure that all relevant stakeholders are familiar with their role in the event of a cyber incident.
3.	Evidence of integration with central cyber incident reporting and coordination protocols, such as a detailed description of how the incident response policies and processes align with the protocols.
4.	Evidence of collaboration with relevant external organizations, such as law enforcement agencies, to ensure that the incident response policies and processes are up-to-date and relevant in the context of the current threat landscape.
5.	Records of past incidents and the steps taken to respond to them, which can provide valuable insights into the effectiveness of the incident response policies and processes.</t>
  </si>
  <si>
    <t xml:space="preserve">2.       Staff are trained in incident response with assigned roles and responsibilities and the organisation carries out exercises to test response plans. </t>
  </si>
  <si>
    <t>1.	Training records for staff members who have received incident response training. This should include details of the training received and the individuals who received it.
2.	Minutes of meetings held to discuss incident response plans and exercises. This will show that the organization is taking its incident response planning seriously and that exercises are taking place.
3.	Documentation of incident response exercises, including a description of the scenario, the participants involved, and the results of the exercise. This will demonstrate that the organization is testing its incident response plans and that staff are familiar with their roles and responsibilities in the event of a cyber incident.
4.	Evidence of role assignments for incident response, such as job descriptions or organizational charts. This will show that specific individuals have been assigned responsibility for different aspects of the incident response process.
5.	Documentation of any improvements made to the incident response plans as a result of exercises or real-world incidents. This will demonstrate that the organization is continuously improving its incident response processes and is taking cyber security seriously.</t>
  </si>
  <si>
    <t>3.       There is an incident response capability and management plan in place, documented, with clear pre-defined processes, actions, roles and responsibilities and clear terms of reference for decision-making and incident management.</t>
  </si>
  <si>
    <t>1.	Documentation: The plan should be documented and available for review by the auditor. This includes the pre-defined processes, actions, roles, and responsibilities for incident management.
2.	Training records: Records of staff training in incident response and their assigned roles and responsibilities.
3.	Exercise records: Documentation of incident response exercises that have been carried out to test the response plan.
4.	Incident reports: Evidence of incident response actions that have been taken in response to real or simulated incidents, to demonstrate that the incident response plan has been activated and put into practice.
5.	Integration with central reporting protocols: Evidence that the incident response plan integrates with central cyber incident reporting, notification, and coordination protocols.
6.	Management involvement: Evidence of management involvement in the development and implementation of the incident response plan, and their commitment to maintaining and updating it on a regular basis.</t>
  </si>
  <si>
    <t>4.       Specialist training is provided as required to the incident response team.</t>
  </si>
  <si>
    <t>1.	Training records and schedules for the incident response team members
2.	Evaluation forms or feedback from the incident response team members on the quality and usefulness of the training
3.	Job descriptions for the incident response team members, highlighting the required skills and knowledge
4.	A list of training courses, workshops or seminars that the incident response team members have attended and the topics covered
5.	An overview of the incident response plan, which demonstrates that the training is aligned with the defined processes and roles of the incident response team.</t>
  </si>
  <si>
    <t>5.       In the event of an incident the response team is provided with audit logs holding user activities, exceptions and information security events to assist in investigations.</t>
  </si>
  <si>
    <t>1.	Documentation of the incident response plan, which outlines the procedures for collecting and preserving audit logs during an incident.
2.	Evidence of the availability and functionality of the log collection and analysis tools, such as log management software or security information and event management (SIEM) systems.
3.	Results of regular testing of incident response procedures, which verify the availability and reliability of audit logs in incident investigation.
4.	Training records or materials that show that the incident response team has received training on the use of audit logs and other sources of evidence during incident investigations.
5.	Incident reports that demonstrate the effective use of audit logs in the investigation and resolution of past incidents.</t>
  </si>
  <si>
    <t>6.       The contact details of key personnel are readily available to use in the event of an incident.</t>
  </si>
  <si>
    <t>1.	Documentation of an up-to-date list of key personnel and their contact details, including both work and personal contact information.
2.	Evidence of regular updates to the list of key personnel, to ensure it remains current and accurate.
3.	Confirmation that the list of key personnel and their contact details is readily accessible to the incident response team during an incident. This could include information on the location of the list or the methods used to access it (e.g. stored in a secure online repository, printed copies stored in a secure location, etc.).
4.	Evidence of training provided to the incident response team on the availability and use of the list of key personnel in the event of an incident.
5.	Documentation of past incidents, which demonstrate the effective use of the list of key personnel to contact and coordinate with relevant personnel during the incident response process.</t>
  </si>
  <si>
    <t>7.       The supporting policy, processes and plans are risk based and cover any legal or regulatory reporting requirements.</t>
  </si>
  <si>
    <t>1.	The incident response plan - This plan should outline the steps to be taken in the event of a security incident, including the risk assessment process, the roles and responsibilities of key personnel, and the legal and regulatory reporting requirements.
2.	Risk assessment documents - These documents should detail the potential threats to the organization and the impact they could have, as well as the measures in place to mitigate these risks. The documents should also outline any legal or regulatory reporting requirements.
3.	Training records - The training records of the incident response team should be reviewed to confirm that they have received specialist training as required.
4.	Communication plans - The communication plan should outline the steps to be taken in the event of an incident, including the contact details of key personnel, and how information will be shared with internal and external stakeholders.
5.	Incident reports - If the organization has experienced a security incident in the past, the incident reports can be reviewed to confirm that the incident response plan was followed, and that the legal and regulatory reporting requirements were met.</t>
  </si>
  <si>
    <t>8.       All incidents are recorded regardless of the need to report them.</t>
  </si>
  <si>
    <t>1.	Incident management logs: These should document all incidents, including the date and time of the incident, the nature of the incident, and the actions taken in response to the incident.
2.	Incident response plans: The plans should outline the procedures for recording incidents, including the type of incidents that must be recorded and the method of recording.
3.	Cybersecurity training records: Staff training records should demonstrate that staff are aware of the requirement to record all incidents, regardless of the need to report them.
4.	Cybersecurity policies and procedures: The policies and procedures should outline the requirement for incident recording and describe the process for recording incidents.
5.	Incident reports: Reports produced following an incident should include a complete and accurate record of the incident, including the date and time of the incident, the nature of the incident, and the actions taken in response to the incident.</t>
  </si>
  <si>
    <t xml:space="preserve">9.       All plans supporting security incident management (including business continuity and disaster recovery plans) are regularly tested. </t>
  </si>
  <si>
    <t>1.	 Documentation of past incident response drills and exercises, including their scope, objectives, and results.
2.	Records of tests of business continuity and disaster recovery plans, including dates and results.
3.	Evidence of regular review and updates to incident response plans, business continuity plans, and disaster recovery plans to keep them up-to-date and effective.
4.	Reports from third-party audit or security assessment organizations that have evaluated the testing of incident response, business continuity, and disaster recovery plans.
5.	Evidence of participation in industry-standard exercises, such as simulated security incidents, to assess incident response capabilities and identify areas for improvement.</t>
  </si>
  <si>
    <t>10.    The outcome of the tests and knowledge from incident management events are used to inform the future development of the incident management plans.</t>
  </si>
  <si>
    <t>1.	Documentation of the incident response test results and any changes made to the plans based on the results.
2.	Minutes from incident management review meetings that discuss the results of the tests and any changes made to the plans.
3.	Evidence of staff training on updated incident management plans following the tests.
4.	Incident response plans that have been updated with lessons learned from past incident management events.
5.	Evidence of regular review and updates to the incident management plans based on the results of the tests and knowledge from past incident management events.</t>
  </si>
  <si>
    <t>1.       The incident response plan is communicated and understood by the wider organisational business and integrated with supply chain response plans.</t>
  </si>
  <si>
    <t>Incident Response Protocol Tier2: 1</t>
  </si>
  <si>
    <t>1.	Evidence of regular communication and training sessions for staff and relevant partners on the incident response plan and procedures.
2.	Documentation of formal agreements with suppliers and partners outlining their roles and responsibilities in the event of a security incident.
3.	Regular tabletop or simulated incident response exercises with internal staff and relevant partners to test and refine the incident response plan.
4.	Evidence of regular reviews of the incident response plan and procedures to ensure they remain relevant and effective in the changing threat landscape.
5.	Evidence of clear lines of communication between the incident response team and relevant partners, including regular check-ins to ensure all parties are aware of the current status and next steps in the event of an incident.</t>
  </si>
  <si>
    <t>2.       Thresholds for incident definitions, classifications and assessments are in place.</t>
  </si>
  <si>
    <t>1.	Documentation of the incident response plan, which outlines the definitions, classifications, and assessments of incidents.
2.	Evidence of regular updates to the incident response plan to ensure that it stays up-to-date and reflects changes in the organizational risk profile.
3.	Evidence of training provided to staff on the incident response plan, including the definitions, classifications, and assessments of incidents.
4.	Records of incidents that have been reported and how they were classified and assessed, demonstrating the implementation of the thresholds.
5.	Evidence of regular reviews of the incident response plan, including the definitions, classifications, and assessments, to ensure their effectiveness and to identify any areas for improvement.</t>
  </si>
  <si>
    <t>3.       Alternative communication arrangements and critical document response plans are available in alternative secure locations in the event of the primary channels not being available.</t>
  </si>
  <si>
    <t>1.	Document your alternative communication arrangements and critical document response plans: You should have a detailed plan in place that outlines what alternative communication channels will be used in case the primary ones are unavailable, and where critical documents will be stored in alternative secure locations. This plan should be documented and stored securely.
2.	Conduct regular tests and drills: Conduct regular tests and drills to ensure that your alternative communication arrangements and critical document response plans are effective and that your team knows how to implement them.
3.	Maintain an inventory of critical documents: Create an inventory of critical documents that should be stored in alternative secure locations. This should include a list of documents, their location, and any necessary access codes or keys.
4.	Store critical documents securely: Ensure that critical documents are stored securely in alternative locations. This could include storing them in a fireproof safe or using a secure cloud storage solution.
5.	Have a contingency plan: Have a contingency plan in place in case the primary and alternative communication channels fail. This plan should outline the steps that will be taken to restore communication and access to critical documents.
6.	Document your evidence: Document your alternative communication arrangements and critical document response plans, including the tests and drills conducted, the inventory of critical documents, the locations of alternative secure locations, and the contingency plan in place. This evidence should be stored securely and regularly reviewed and updated.</t>
  </si>
  <si>
    <t>4.       Procedures for the identification, collection, acquisition and preservation of evidence have been defined and implemented</t>
  </si>
  <si>
    <t>1.	Documentation of the evidence collection procedures and protocols.
2.	Record of the training provided to the incident response team on the proper identification, collection, acquisition, and preservation of evidence.
3.	Documentation of the chain of custody for the collected evidence.
4.	Evidence of regular testing of the evidence collection procedures.
5.	Records of previous incidents where the evidence collection procedures were followed and the results of the investigation.
6.	Reports from third-party forensic experts confirming the proper preservation and collection of evidence.
7.	Evidence of proper storage and secure management of collected evidence.</t>
  </si>
  <si>
    <t xml:space="preserve">1.      The organisation promotes an incident reporting culture that empowers staff to voice their concerns about poor security practices and security incidents to senior managers, with positive recognition and without fear of recrimination. </t>
  </si>
  <si>
    <t>Incident Reporting Procedure Tier1: 1</t>
  </si>
  <si>
    <t>1.	Employee handbooks and other internal communications materials clearly state the importance of reporting security incidents and the procedure for doing so.
2.	Employee training programs include information on incident reporting and emphasize the importance of speaking up about security incidents.
3.	The organization has implemented a reporting mechanism, such as a hotline or online form, that allows employees to confidentially report incidents.
4.	Management has demonstrated a commitment to incident reporting by publicly acknowledging and addressing reported incidents.
5.	The organization has a clear process for investigating reported incidents and taking appropriate action to address the root cause.
6.	Performance evaluations for employees do not include negative consequences for reporting incidents.
7.	The organization has a clear policy that prohibits retaliation against employees who report incidents.
8.	The organization has a culture of transparency and open communication, where employees feel comfortable discussing security incidents and practices with their superiors.</t>
  </si>
  <si>
    <t>2.      Users (employees and contractors) are security aware, know their responsibilities, and understand how to report any observed or suspected security weaknesses in systems or services and how to respond to incidents.</t>
  </si>
  <si>
    <t>1.	User security awareness training program documentation and records of training completion by employees and contractors.
2.	Incident reporting guidelines and procedures that are easily accessible to all users.
3.	Evidence of regular security reminders and updates communicated to users, such as newsletters, emails, or bulletin boards.
4.	Evidence of senior management promoting and encouraging incident reporting through regular communications, such as town hall meetings or internal forums.
5.	Evidence of a mechanism in place to track and respond to reported incidents, such as an incident management system.
6.	Evidence of follow-up actions taken on reported incidents, such as investigations and remediation efforts.
7.	Evidence of a non-retaliation policy in place that protects users who report incidents or security weaknesses.</t>
  </si>
  <si>
    <t>3.      Users are encouraged to report any security weaknesses or incident as soon as possible, without fear of recrimination.</t>
  </si>
  <si>
    <t>1.	Written policy or procedures that outline the importance of incident reporting and the assurance of protection from retaliation.
2.	Evidence of a culture of positive recognition for incident reporting, such as awards or commendations for employees who have reported incidents.
3.	Evidence of a reporting process that is easy to understand and accessible for all users, including clear instructions on how to report incidents, the types of incidents to report, and the expected timeframes for reporting.
4.	Evidence of an incident reporting system that is confidential and secure, and protects the identity of the reporter.
5.	Regular communication from senior management and the incident response team reinforcing the importance of incident reporting and the protection from retaliation.
6.	Evidence that any reported incidents are treated seriously and investigated promptly, without any retaliation towards the reporter.
7.	Evidence that the outcome of the investigations are communicated to the reporter and wider business, and any necessary actions are taken to address the weaknesses or incidents.</t>
  </si>
  <si>
    <t>4.      There are communication plans in place in the event of an incident and all internal and external reporting requirements are identified in the incident management plan. This includes notifying the relevant supervisory body, senior accountable individuals, the National Cyber Security Centre (NCSC), the Information Commissioner’s Office (ICO) and law enforcement as applicable.</t>
  </si>
  <si>
    <t>1.	Documented incident response plan that outlines the communication plans in the event of an incident
2.	Evidence of the identification of internal and external reporting requirements in the incident management plan
3.	Records of previous incident reporting, including the parties notified such as the relevant supervisory body, senior accountable individuals, NCSC, ICO, and law enforcement
4.	Documentation of training provided to staff on incident reporting and communication processes
5.	Evidence of regular testing and updating of the incident response plan and communication processes
6.	Written acknowledgement from senior management on the importance of incident reporting and their commitment to a positive reporting culture without fear of recrimination.</t>
  </si>
  <si>
    <t>5.      The effectiveness of training and awareness activities in incident management is monitored and tested.</t>
  </si>
  <si>
    <t>1.	Records of security training and awareness sessions attended by staff, along with assessments and feedback from attendees.
2.	Evidence of regular security training and awareness activities, such as newsletters, posters, and simulated phishing attacks.
3.	Evidence of regular testing of staff knowledge and awareness of incident management processes and procedures, such as regular security awareness quizzes or tabletop exercises.
4.	Feedback from staff on the effectiveness of the training and awareness activities, and any improvements or changes made based on the feedback received.
5.	Evidence of successful resolution of incidents reported by staff, demonstrating their understanding of incident reporting procedures and the value of their security awareness.</t>
  </si>
  <si>
    <t>Incident Reporting Procedure Tier2: 1</t>
  </si>
  <si>
    <t>1.       The senior team should take ownership of the lessons process to ensure that any actions required to improve the organisation’s cyber resilience are undertaken.</t>
  </si>
  <si>
    <t>Post-Incident Review &amp; Learning Tier1: 1</t>
  </si>
  <si>
    <t>1.	Meeting minutes from senior management reviews discussing the outcome of incident management and security awareness training activities and the progress of any necessary actions.
2.	Evidence of senior management following up on identified issues and making changes to improve cyber resilience. This can be in the form of updated policies and procedures, changes to technology, or changes to staff training programs.
3.	Reports from internal or external security audits that demonstrate a commitment to continuously improving cyber resilience through the implementation of lessons learned from incidents.
4.	Performance metrics or KPIs that show the success of incident management processes and the implementation of actions to improve cyber resilience.
5.	Evidence of the senior management team regularly reviewing and discussing the organisation’s cyber security posture, including the results of incident management activities, in order to make informed decisions about improvements.</t>
  </si>
  <si>
    <t xml:space="preserve">2.       Post-incident evidence is collected, preserved and analysed to identify and remedy the root cause. </t>
  </si>
  <si>
    <t>1.	Incident reports that detail the incident, the evidence collected and preserved, and the analysis performed to identify the root cause.
2.	Documentation of the evidence collection process, including the procedures for preserving evidence, and the tools used for analysing it.
3.	Evidence preservation records that show the steps taken to ensure the integrity of the evidence, including chain of custody records and secure storage records.
4.	Evidence analysis reports that demonstrate the method used to analyse the evidence, the results of the analysis, and the root cause identified.
5.	Records of the remediation actions taken to address the root cause, including plans, approvals, and progress reports.
6.	Results of follow-up assessments or tests that verify that the remediation actions have been effective in resolving the root cause.
7.	Documentation of the lessons learned from the incident and the resulting changes made to the incident response plan, policies, and procedures.
8.	Feedback from the incident response team and other stakeholders on the quality and effectiveness of the evidence collection and analysis process.</t>
  </si>
  <si>
    <t>3.       Root cause analysis is conducted routinely as a key part of the lessons learned activities following an incident. This is comprehensive, covering organisational process issues, as well as vulnerabilities in networks, systems or software.</t>
  </si>
  <si>
    <t>1.	Documentation of the root cause analysis process, including the methodology used, steps taken and any tools or resources used.
2.	Records of when root cause analyses were conducted and what incidents they were related to.
3.	Evidence of the root cause analysis being conducted by a cross-functional team with representatives from different departments, such as security, IT, and business operations.
4.	Results and recommendations from the root cause analysis, including details of any corrective actions taken and their effectiveness.
5.	Documentation of how the results and recommendations from root cause analyses have been incorporated into incident response plans and procedures.
6.	Feedback from internal and external stakeholders on the effectiveness of the root cause analysis process.
7.	Evidence of continuous improvement in incident management processes, including a reduction in the frequency and impact of security incidents over time.</t>
  </si>
  <si>
    <t xml:space="preserve">4.       Lessons-learned reviews are conducted: actions taken during an incident are logged and reviewed to evaluate the performance of the incident management process. </t>
  </si>
  <si>
    <t>1.	Minutes from meetings or workshops that discuss incident management performance, including what worked well and what needs improvement.
2.	Documentation of root cause analysis findings, including actions taken to prevent similar incidents in the future.
3.	Reports or presentations summarizing the results of incident management performance evaluations, with clear recommendations for improvement.
4.	Training records or materials that show employees were trained on the lessons learned from previous incidents.
5.	Feedback or survey results from stakeholders who participated in incident response efforts, indicating their perceptions of the effectiveness of the incident management process.
6.	Evidence of follow-up actions taken in response to recommendations from previous lessons-learned reviews, such as changes to policies, processes, or technology.</t>
  </si>
  <si>
    <t>5.       Post incident lessons are assessed and lessons implemented into future iterations of the incident management plan and the monitoring capability.</t>
  </si>
  <si>
    <t>1.	Meeting minutes or reports from post-incident review meetings that detail the results of the lessons-learned review process and the actions taken to incorporate the lessons into future iterations of the incident management plan.
2.	Evidence of updates to the incident management plan, such as change logs, version control records, or documentation of updates to the plan.
3.	Test results or records of regular monitoring activities that demonstrate that the updates to the incident management plan have been integrated into the organization's monitoring and incident response capabilities.
4.	Feedback from staff or external parties involved in incident response, demonstrating their understanding of the changes to the incident management plan and the updated monitoring capability.
5.	Regular internal or external audits of the incident management plan and monitoring capabilities, which can provide evidence of ongoing compliance and improvement efforts in this area.</t>
  </si>
  <si>
    <t>1.       There is a documented incident review process/policy which ensures that lessons learned from each incident are identified, captured, and acted upon.</t>
  </si>
  <si>
    <t>Post-Incident Review &amp; Learning Tier2: 1</t>
  </si>
  <si>
    <t>1.	Documentation of the incident review process/policy, which outlines the steps involved in identifying, capturing, and acting upon lessons learned from each incident.
2.	Evidence of regular reviews of incident data and performance metrics to identify areas for improvement in the incident management process.
3.	Minutes of post-incident review meetings that document the lessons learned and actions taken to address them.
4.	Documentation of the implementation of changes to the incident management plan based on lessons learned from previous incidents.
5.	Evidence of training and awareness activities aimed at promoting a culture of continuous improvement in incident management, such as presentations, workshops, or online resources.
6.	Reports from internal or external audits that assess the effectiveness of the incident review process and identify areas for improvement.
7.	Testimonials from incident response team members who have been involved in the incident review process and can attest to the effectiveness of the process in promoting continuous improvement.</t>
  </si>
  <si>
    <t>2.       Lessons learned cover issues with reporting, roles, governance, skills and organisational processes as well as technical aspects of networks and information systems.</t>
  </si>
  <si>
    <t>1.	Documentation of the incident review process/policy that includes a requirement to address all aspects of an incident, including reporting, roles, governance, skills, and organizational processes as well as technical aspects of networks and information systems.
2.	Minutes or notes from incident review meetings that show the full range of topics discussed and decisions made.
3.	Documentation of changes made to the incident management plan and other relevant policies and procedures based on lessons learned from past incidents.
4.	Evidence of training and awareness activities conducted to ensure that all staff are aware of the lessons learned from past incidents and the changes made to the incident management plan.
5.	Feedback from staff on the effectiveness of the incident management process and their understanding of the changes made based on lessons learned.
6.	Reports or summaries of incident statistics that show a decrease in the number of incidents or improvements in the response time, indicating that the lessons learned have been effective in improving the incident management process.</t>
  </si>
  <si>
    <t>3.       Improvements identified as a result of lessons learned exercises are prioritised, with the highest priority improvements completed quickly.</t>
  </si>
  <si>
    <t>1.	Minutes of incident review meetings that show prioritization of improvements based on lessons learned.
2.	Documentation showing that high priority improvements were completed in a timely manner, such as project plans, completion reports, and evidence of implementation.
3.	Communication to relevant stakeholders, such as senior management and staff, indicating the prioritization and completion of improvements.
4.	Evidence of follow-up audits or assessments that show the effectiveness of the improvements.
5.	Feedback from stakeholders, such as staff or customers, indicating an improvement in incident management processes as a result of the prioritized improvements.</t>
  </si>
  <si>
    <t xml:space="preserve">1.       A data recovery capability is in place that includes a systematic approach to the backup of essential data. </t>
  </si>
  <si>
    <t>Data Recovery Capability Tier1: 1</t>
  </si>
  <si>
    <t>1.	A documented data recovery policy exists and is followed.
2.	The backup schedule is documented and aligned with the recovery time objective (RTO) and recovery point objective (RPO) of the organisation.
3.	The backup process is tested regularly, and the tests are documented and the results are reviewed.
4.	The backup process is audited periodically, and the audit results are reviewed to identify any improvements needed.
5.	The backup data is stored in a secure location with appropriate access controls.
6.	The backup data is encrypted during storage to prevent unauthorised access.</t>
  </si>
  <si>
    <t>1.       The organisation has applied suitable physical or technical security to protect this backup stored data from unauthorised access, modification or deletion.</t>
  </si>
  <si>
    <t>Data Recovery Capability Tier2: 1</t>
  </si>
  <si>
    <t>1.	The backup data storage location is physically secure with appropriate access controls.
2.	Access to the backup data is restricted to authorised personnel only.
3.	The backup data is encrypted during storage to prevent unauthorised access.
4.	The backup data is stored in a different location than the primary data to protect against disasters such as fires, floods or earthquakes.
5.	The backup data is protected against accidental or malicious modification or deletion.
6.	The backup data is tested periodically to ensure it is still valid and can be recovered when needed.</t>
  </si>
  <si>
    <t>1.       There is a backup policy and measures are in place to routinely maintain backup media.</t>
  </si>
  <si>
    <t>Back Up Policies &amp; Procedures Tier1: 1</t>
  </si>
  <si>
    <t>1.	Backup policy document, including details on backup frequency, retention periods, and verification processes.
2.	Backup schedule or log that shows when backups were performed and if they were successful.
3.	Inventory of backup media, including type, location, and retention period.
4.	Procedures for transporting and storing backup media, including physical security measures.
5.	Evidence of regular testing of backup media to ensure they are recoverable.
6.	Incident reports or logs related to backup failures or issues, and corresponding corrective actions taken.</t>
  </si>
  <si>
    <t>2.       The ability to recover archived data for operational use is regularly tested.</t>
  </si>
  <si>
    <t>1.	Documentation of testing procedures for archived data recovery.
2.	Results of previous tests, including any issues or failures encountered and corresponding corrective actions taken.
3.	Evidence that test scenarios are representative of real-world situations, such as a range of data types and recovery methods.
4.	Evidence that testing includes verification of data integrity and completeness.
5.	Record of staff responsible for testing and their qualifications or training related to data recovery.
6.	Incident reports or logs related to archived data recovery failures or issues, and corresponding corrective actions taken.</t>
  </si>
  <si>
    <t>3.       Physical backup media (where used) is held in a physically secure location, offsite.</t>
  </si>
  <si>
    <t>1.	Inventory of backup media, including type, location, and retention period.
2.	Documentation of procedures for transporting and storing backup media, including physical security measures.
3.	Evidence that backup media is stored offsite, away from the primary site.
4.	Access logs or other evidence of who has access to the offsite backup storage location.
5.	Evidence of regular inspections or audits of the offsite storage location for physical security and environmental controls.
6.	Incident reports or logs related to backup media theft, loss, or damage, and corresponding corrective actions taken.</t>
  </si>
  <si>
    <t>1.       Backup copies of information, data, software and system images are taken, tested, documented and routinely reviewed.</t>
  </si>
  <si>
    <t>Back Up Policies &amp; Procedures Tier2: 1</t>
  </si>
  <si>
    <t>1.	Documentation of backup procedures, including the types of data, software, and system images being backed up and the frequency of backups.
2.	Backup logs or records that indicate when backups were taken and if they were successful.
3.	Evidence of regular testing of backups to ensure they are recoverable, including procedures and results of tests.
4.	Documentation of backup retention policies and procedures for securely destroying backup data when no longer needed.
5.	Incident reports or logs related to backup failures or issues, and corresponding corrective actions taken.
6.	Evidence of regular reviews of backup procedures and policies to ensure they are up to date and effective.</t>
  </si>
  <si>
    <t>2.       There are secured backups of data to allow services to continue should the original data not be available.</t>
  </si>
  <si>
    <t>1.	Documentation of backup policies and procedures, including how often backups are taken, how long backups are retained, and where backups are stored.
2.	Verification that backups are taken and tested regularly.
3.	Verification that backup data is secured and encrypted during transmission and storage.
4.	Testing of the ability to restore data from backups, including verification that restored data is complete and accurate.
5.	Verification that backup data is regularly reviewed to ensure it remains up-to-date and relevant.
6.	Verification that backup data is protected from unauthorized access or modification.</t>
  </si>
  <si>
    <t>3.       Automatic and tested technical and procedural backups are secured at centrally accessible or secondary sites to recover from an extreme event.</t>
  </si>
  <si>
    <t>1.	Documentation of backup policies and procedures for disaster recovery, including how often backups are taken and how long backups are retained.
2.	Verification that disaster recovery plans have been developed and tested.
3.	Verification that backup data is stored at secondary sites that are physically separate from the primary site, to ensure availability in the event of a disaster.
4.	Verification that backup data is secured and encrypted during transmission and storage.
5.	Verification that backup data is regularly reviewed and updated to ensure it remains up-to-date and relevant.
6.	Verification that personnel involved in disaster recovery have been trained and are able to carry out their responsibilities in the event of an emergency.</t>
  </si>
  <si>
    <t xml:space="preserve">1.       A disaster recovery plan is in place and updated at least annually or upon significant changes. </t>
  </si>
  <si>
    <t>Disaster Recovery Policies &amp; Procedures Tier1: 1</t>
  </si>
  <si>
    <t>1.	A documented disaster recovery plan that outlines the scope, objectives, roles and responsibilities, and key procedures to be followed in the event of a disaster.
2.	Evidence of regular updates to the disaster recovery plan, such as meeting minutes or change logs.
3.	Documentation showing that the disaster recovery plan is communicated to all relevant stakeholders, such as staff, suppliers, and customers.
4.	Evidence of regular testing of the disaster recovery plan, such as test scenarios, test results, and lessons learned.
5.	Documentation of any incidents that have occurred and the response taken according to the disaster recovery plan.
6.	Evidence that the disaster recovery plan is aligned with the business continuity plan and the risk management framework.</t>
  </si>
  <si>
    <t>2.       Contingency mechanisms to continue to deliver services in the event of any failure, forced shutdown, or compromise of any system or service have been identified, documented and tested.</t>
  </si>
  <si>
    <t>1.	Documentation of the contingency mechanisms in place, such as redundancy, failover, or backup systems.
2.	Evidence that the contingency mechanisms are regularly tested to ensure their effectiveness, such as test scenarios and test results.
3.	Documentation of any incidents that have occurred and the response taken according to the contingency mechanisms.
4.	Evidence that the contingency mechanisms are aligned with the business continuity plan and the risk management framework.
5.	Evidence that the contingency mechanisms are regularly reviewed and updated as needed, such as change logs or meeting minutes.
6.	Documentation of any service level agreements or contracts that include contingency requirements, and evidence that these are being met.</t>
  </si>
  <si>
    <t>1.       Restore times to operational service are known and documented.</t>
  </si>
  <si>
    <t>Disaster Recovery Policies &amp; Procedures Tier2: 1</t>
  </si>
  <si>
    <t>1.	Documentation of the maximum acceptable outage time for each critical system or service.
2.	Evidence that the restore times have been calculated and documented for each critical system or service.
3.	Documentation of the recovery point objectives (RPOs) and recovery time objectives (RTOs) for each critical system or service.
4.	Evidence that the restore times are regularly reviewed and updated as needed, such as meeting minutes or change logs.
5.	Documentation of any incidents that have occurred and the time taken to restore the affected systems or services.
6.	Evidence that the restore times are aligned with the business continuity plan and the risk management framework.</t>
  </si>
  <si>
    <t>2.       The resources needed to carry out any required response activities are known, with arrangements in place to make these resources available.</t>
  </si>
  <si>
    <t>1.	Documentation of the resources needed to carry out response activities, such as personnel, equipment, or facilities.
2.	Evidence that the resources needed have been identified and documented for each critical system or service.
3.	Documentation of any agreements or contracts in place to secure additional resources in the event of a disaster or disruption.
4.	Evidence that the resources needed are regularly reviewed and updated as needed, such as meeting minutes or change logs.
5.	Documentation of any incidents that have occurred and the resources used to respond to the incident.
6.	Evidence that the resources needed are aligned with the business continuity plan and the risk management framework.</t>
  </si>
  <si>
    <t>3.       The types of information that will likely be needed to inform response decisions, and arrangements are in place to make this information available, including with third-party suppliers as appropriate and where required.</t>
  </si>
  <si>
    <t>1.	Documentation showing the types of information needed to make disaster response decisions.
2.	Evidence of agreements or contracts with third-party suppliers for information sharing during a disaster.
3.	Testing results showing that the necessary information can be accessed and used during a disaster response scenario.
4.	Records of training provided to relevant staff on how to access and use the necessary information.
5.	Logs or reports of any past incidents where the required information was successfully used to inform response decisions.
6.	Reviews of the information sources and their reliability to ensure that they can provide accurate and timely information during a disaster.</t>
  </si>
  <si>
    <t>4.       Disaster response team members have the skills and knowledge required to decide on the response actions necessary to limit harm, and the authority to carry them out.</t>
  </si>
  <si>
    <t>1.	Training records demonstrating that response team members have received relevant disaster response training.
2.	Copies of procedures or guidelines outlining response team members' roles and responsibilities.
3.	Evidence of regular disaster response exercises or drills to test team member skills and knowledge.
4.	Records showing that response team members have the authority to make necessary decisions during a disaster.
5.	Feedback from staff or external stakeholders on the effectiveness of the response team during a past incident.
6.	Performance reviews or assessments of response team members to evaluate their skills and knowledge.</t>
  </si>
  <si>
    <t>5.       Back-up mechanisms are available that can be readily activated to allow continued delivery of essential services (although possibly at a reduced level) if primary networks and information systems fail or are unavailable.</t>
  </si>
  <si>
    <t>1.	Documentation of the backup mechanisms in place, including details of where backups are stored and how they can be accessed.
2.	Testing results showing that the backup mechanisms can be activated and used in the event of a primary system failure.
3.	Evidence of regular backups to ensure that the backup data is up-to-date and can be relied upon.
4.	Records showing that backup systems are regularly maintained and updated to ensure their reliability.
5.	Logs or reports of any past incidents where the backup systems were successfully used to maintain service delivery.
6.	Evidence of plans to scale down service delivery in the event of a disaster to ensure that essential services can still be provided at a reduced level.</t>
  </si>
  <si>
    <t>1.       Restoring the service to normal operation is a well-practised scenario.</t>
  </si>
  <si>
    <t>BC/DR Testing Policies &amp; Procedures Tier1: 1</t>
  </si>
  <si>
    <t>1.	Evidence of documented procedures and plans for restoring services to normal operations.
2.	Evidence of regular testing of the restoration procedures to ensure they are practical, effective and up-to-date.
3.	Evidence of post-test evaluation and review of restoration procedures to identify areas for improvement.
4.	Evidence of training and awareness programs for staff involved in the restoration of services.
5.	Evidence of the ability to restore services within the expected timeframes.
6.	Evidence of coordination and communication procedures in place to manage the restoration process.</t>
  </si>
  <si>
    <t>1.       The established and implemented information security continuity controls are tested and reviewed at regular intervals in order to ensure that they are valid and effective.</t>
  </si>
  <si>
    <t>BC/DR Testing Policies &amp; Procedures Tier2: 1</t>
  </si>
  <si>
    <t>1.	Evidence of documented controls for information security continuity.
2.	Evidence of testing of controls to ensure they are effective and valid.
3.	Evidence of the results of testing and review of controls, including identified issues and actions taken to address them.
4.	Evidence of the involvement of relevant stakeholders in the testing and review process.
5.	Evidence of regular updates and maintenance of the controls based on testing and review.
6.	Evidence of communication of testing and review results to senior management and relevant stakeholders.</t>
  </si>
  <si>
    <t xml:space="preserve">2.       Business continuity and disaster recovery plans are tested annually for practicality, effectiveness and completeness to ensure they remain valid. </t>
  </si>
  <si>
    <t>1.	Evidence of documented business continuity and disaster recovery plans.
2.	Evidence of regular testing of plans to ensure they are practical, effective and up-to-date.
3.	Evidence of post-test evaluation and review of plans to identify areas for improvement.
4.	Evidence of training and awareness programs for staff involved in the execution of the plans.
5.	Evidence of the ability to execute the plans within the expected timeframes.
6.	Evidence of coordination and communication procedures in place to manage the execution of the plans.</t>
  </si>
  <si>
    <t>3.       Exercise scenarios are based on incidents experienced by the organisation,  other organisations, or are composed using experience or threat intelligence.</t>
  </si>
  <si>
    <t>1.	Evidence of the types of scenarios used in exercises, including whether they are based on incidents experienced by the organisation, other organisations, or are composed using experience or threat intelligence.
2.	Evidence of the involvement of relevant stakeholders in the development of exercise scenarios.
3.	Evidence of the execution of exercises, including the involvement of staff, the timeframe, and the outcomes.
4.	Evidence of post-exercise evaluation and review of scenarios to identify areas for improvement.
5.	Evidence of the ability to respond to the scenarios within the expected timeframes.
6.	Evidence of coordination and communication procedures in place to manage the response to scenarios.</t>
  </si>
  <si>
    <t>4.       Exercise scenarios are documented, regularly reviewed, and validated.</t>
  </si>
  <si>
    <t>1.	Evidence of the documentation of exercise scenarios.
2.	Evidence of the review and validation of exercise scenarios.
3.	Evidence of feedback from stakeholders on the exercise scenarios.
4.	Evidence of how exercise scenarios are aligned with the organization's risk management and incident response plans.
5.	Evidence of the criteria used to assess the effectiveness of exercise scenarios.
6.	Evidence of how the organization tracks and reports on the results of exercise scenarios.</t>
  </si>
  <si>
    <t>5.       Exercises are routinely run, with the findings documented and used to refine incident response plans and protective security, in line with the lessons learned. </t>
  </si>
  <si>
    <t>1.	Evidence of the frequency and regularity of exercise runs.
2.	Evidence of the documentation of exercise findings.
3.	Evidence of how exercise findings are analyzed and prioritized for action.
4.	Evidence of how incident response plans and protective security measures are refined based on exercise findings.
5.	Evidence of how the organization incorporates feedback from exercise stakeholders into exercise planning and execution.
6.	Evidence of how the organization monitors progress on implementing corrective actions from exercise findings.</t>
  </si>
  <si>
    <t>6.       Exercises test all parts of the response cycle relating to particular services or scenarios (e.g. restoration of normal service levels).</t>
  </si>
  <si>
    <t>1.	Evidence of how exercise scenarios are developed to test specific parts of the response cycle.
2.	Evidence of how exercise scenarios are designed to test multiple services or scenarios.
3.	Evidence of how the organization defines the scope of the exercise scenarios.
4.	Evidence of how the organization evaluates the interdependencies and interactions between systems, services, and stakeholders during exercises.
5.	Evidence of how the organization measures the effectiveness of exercises in identifying and addressing response gaps and weaknesses.
6.	Evidence of how the organization incorporates lessons learned from exercises into its ongoing risk management and incident response planning.</t>
  </si>
  <si>
    <t>14.5 Data Protection Impact Assessments (DPIA,G1:G4:F1:F4,2,TRUE):</t>
  </si>
  <si>
    <t>1.       The business impact of loss of availability of the service is known, understood and mitigated.</t>
  </si>
  <si>
    <t>Data Protection Impact Assessments (DPIA,G1:G4:F1:F4,2,TRUE) Tier1: 1</t>
  </si>
  <si>
    <t>1.	Documentation of the business impact analysis (BIA) process and results.
2.	Evidence of management's review and approval of the BIA.
3.	Evidence of the implementation of measures to mitigate the risks identified in the BIA.
4.	Records of regular testing and review of the mitigation measures to ensure their effectiveness.
5.	Evidence of monitoring and reporting of service availability and any incidents affecting availability.
6.	Incident reports and investigations, including root cause analysis, to identify areas for improvement.</t>
  </si>
  <si>
    <t xml:space="preserve">2.       Conduct a Data Protection Impact Assessment (DPIA) to evaluate the origin, nature, particularity and severity of the risks upon the processing of personal data. </t>
  </si>
  <si>
    <t>1.	Documentation of the DPIA process and results, including identification of risks and measures to address those risks.
2.	Evidence of management's review and approval of the DPIA.
3.	Evidence of the implementation of measures to mitigate the risks identified in the DPIA.
4.	Records of regular testing and review of the mitigation measures to ensure their effectiveness.
5.	Evidence of monitoring and reporting of personal data processing activities and any incidents affecting data protection.
6.	Incident reports and investigations, including root cause analysis, to identify areas for improvement.</t>
  </si>
  <si>
    <t>1.       The impact on services of all relevant scenarios, including unauthorised data access, modification or deletion, or when authorised users are unable to appropriately access this data, are understood and documented.</t>
  </si>
  <si>
    <t>Data Protection Impact Assessments (DPIA,G1:G4:F1:F4,2,TRUE) Tier2: 1</t>
  </si>
  <si>
    <t>1.	Documentation of the impact analysis process and results.
2.	Evidence of management's review and approval of the impact analysis.
3.	Records of regular testing and review of the impact statements to ensure their accuracy and relevance.
4.	Evidence of monitoring and reporting of incidents affecting data access, modification, deletion, or authorised user access.
5.	Incident reports and investigations, including root cause analysis, to identify areas for improvement.
6.	Evidence of implementation of measures to mitigate the impact of identified scenarios.</t>
  </si>
  <si>
    <t>2.       These impact statements are validated regularly, e.g. annually.</t>
  </si>
  <si>
    <t>1.	Records of regular validation and review of the impact statements, e.g., annual reviews.
2.	Evidence of management's review and approval of the impact statements.
3.	Evidence of any changes or updates to the impact statements.
4.	Evidence of any actions taken to address identified gaps or weaknesses in the impact statements.
5.	Records of regular testing and review of the mitigation measures to ensure their effectiveness.
6.	Incident reports and investigations, including root cause analysis, to identify areas for improvement.</t>
  </si>
  <si>
    <t>1.       Organisation-wide contingency mechanisms and plans to continue to deliver services in the event of any failure, forced shutdown, or compromise of any system or service have been identified, documented, and implemented.</t>
  </si>
  <si>
    <t>Contingency Plan Tier1: 1</t>
  </si>
  <si>
    <t>1.	A documented plan outlining the steps to be taken in the event of a system or service failure
2.	Records of testing of the contingency plan, including any identified gaps or areas for improvement
3.	Evidence of regular updates to the contingency plan to ensure it remains current and effective
4.	Documentation of any incidents that have required the activation of the contingency plan, including the response and resolution
5.	Evidence of training and awareness programs to ensure all relevant staff are familiar with the contingency plan and their roles and responsibilities
6.	Evidence of regular communication and coordination with third-party suppliers to ensure their contingency plans are aligned with the organization's plan.</t>
  </si>
  <si>
    <t>1.       Business Impact Analysis is undertaken to identify critical systems and information assets and suitable arrangements are in place to protect then recover to agreed objectives (RPO/RTOs).</t>
  </si>
  <si>
    <t>Contingency Plan Tier2: 1</t>
  </si>
  <si>
    <t>1.	A documented Business Impact Analysis (BIA) report outlining critical systems and information assets
2.	Evidence of risk assessments that identify and evaluate the likelihood and impact of disruptions to critical systems and information assets
3.	Documentation of RPOs (Recovery Point Objectives) and RTOs (Recovery Time Objectives) that specify the maximum allowable data loss and the maximum allowable downtime for critical systems and information assets
4.	Evidence of procedures and controls to protect critical systems and information assets, including backup and recovery processes, redundancy, and failover mechanisms
5.	Records of testing and validation of backup and recovery processes and mechanisms
6.	Evidence of regular reviews and updates to the BIA to ensure it remains current and aligned with organizational goals and objectives.</t>
  </si>
  <si>
    <t>2.       Suitable alternative transmission paths are available where there is a risk of impact on the delivery of the essential service due to resource limitation (e.g. transmission equipment or service failure, or important data being blocked or jammed).</t>
  </si>
  <si>
    <t>1.	A documented risk assessment that identifies potential transmission equipment or service failures and their potential impact on essential services
2.	Evidence of alternative transmission paths or redundancy mechanisms that can be activated in the event of a failure or resource limitation
3.	Records of testing and validation of alternative transmission paths or redundancy mechanisms
4.	Evidence of regular monitoring and maintenance of transmission equipment and services to prevent failures or resource limitations
5.	Documentation of incident response plans that outline the steps to be taken in the event of a transmission equipment or service failure or resource limitation
6.	Evidence of regular training and awareness programs for staff on incident response and the use of alternative transmission paths or redundancy mechanisms.</t>
  </si>
  <si>
    <t>3.       Information security continuity is embedded in the organisation’s wider business continuity management planning.</t>
  </si>
  <si>
    <t>1.	A documented information security continuity plan that aligns with the organization's wider business continuity management plan
2.	Records of testing and validation of the information security continuity plan, including any identified gaps or areas for improvement
3.	Evidence of regular updates to the information security continuity plan to ensure it remains current and effective
4.	Documentation of any incidents that have required the activation of the information security continuity plan, including the response and resolution
5.	Evidence of training and awareness programs to ensure all relevant staff are familiar with the information security continuity plan and their roles and responsibilities
6.	Evidence of regular communication and coordination with third-party suppliers to ensure their information security continuity plans are aligned with the organization's plan.</t>
  </si>
  <si>
    <t>4.       Key roles are duplicated and operational delivery knowledge is shared with all individuals involved in the operations and recovery of the essential service.</t>
  </si>
  <si>
    <t>1.	Organizational chart or documentation showing the roles and responsibilities of each person involved in the operations and recovery of the essential service.
2.	Job descriptions and training records of individuals involved in the operations and recovery of the essential service.
3.	Evidence of cross-training and knowledge transfer initiatives for key roles.
4.	Records of past incidents and the effectiveness of backup personnel and knowledge sharing.
5.	Testimonials or feedback from personnel involved in the operations and recovery of the essential service regarding their training and support.</t>
  </si>
  <si>
    <t>5.       The resources that will be needed to carry out any required response activities, and arrangements are in place to make these resources available.</t>
  </si>
  <si>
    <t>1.	Inventory of physical resources (e.g., hardware, equipment, backup power, spare parts) and documentation on their maintenance and replacement schedules.
2.	Inventory of software resources (e.g., applications, licenses) and documentation on their maintenance and renewal schedules.
3.	Contractual agreements with third-party suppliers or service providers for access to additional resources during an incident.
4.	Budget and financial records for acquiring and maintaining resources.
5.	Evidence of regular testing and validation of the availability and functionality of resources.</t>
  </si>
  <si>
    <t>6.       The types of information that will likely be needed to inform response decisions are known and documented and  arrangements are in place to make this information available.</t>
  </si>
  <si>
    <t>1.	Documentation or policies on information management and sharing during an incident.
2.	Records of information sources and contacts for incident response, such as internal and external stakeholders, vendors, and emergency services.
3.	Procedures for prioritizing and triaging information during an incident, and delegating responsibilities for information gathering and analysis.
4.	Records of past incidents and the types of information needed to inform response decisions.
5.	Evidence of regular testing and validation of the availability and accessibility of information sources.</t>
  </si>
  <si>
    <t>7.       Where necessary, arrangements are in place to augment incident response capabilities with external support (e.g. specialist providers of cyber incident response capability).</t>
  </si>
  <si>
    <t>1.	Contractual agreements or service-level agreements with third-party incident response providers, and evidence of their qualifications and certifications.
2.	Documentation or policies on escalation procedures and criteria for engaging external incident response providers.
3.	Records of past incidents and the effectiveness of external incident response providers in supporting incident response.
4.	Budget and financial records for acquiring external incident response support.
5.	Evidence of regular testing and validation of the effectiveness and availability of external incident response providers.</t>
  </si>
  <si>
    <t>1.       Pre-employment checks have been performed on all candidates proportional to the role and responsibilities, the classification of the information to be accessed and the perceived risks.</t>
  </si>
  <si>
    <t>Prior To Employment Tier1: 1</t>
  </si>
  <si>
    <t>1.	Human Resources (HR) documentation, including the hiring process, pre-employment check policies, and records of background checks performed on all candidates.
2.	Job descriptions and role requirements for positions that require access to sensitive information.
3.	Security clearance records for each employee, indicating the level of pre-employment checks performed.
4.	A summary of the results of pre-employment checks, including information about any adverse findings and the actions taken in response to those findings.
5.	Evidence of regular reviews of pre-employment checks, to ensure that the checks remain relevant and proportional to the role and responsibilities of each employee.
6.	Feedback from HR and security personnel on the effectiveness of the pre-employment check process in mitigating risks to the organisation.
7.	Evidence of training for HR personnel on how to perform effective pre-employment checks and how to assess the results of those checks.</t>
  </si>
  <si>
    <t>2.       Employee and contractor contract terms and conditions shall state their responsibilities for information security.</t>
  </si>
  <si>
    <t>1.	Employee and contractor contracts: A review of the contracts signed by employees and contractors to ensure that they contain language regarding their responsibilities for information security.
2.	Policies and procedures: Review of the company's information security policies and procedures to ensure that they are referenced in the employee and contractor contracts.
3.	Training records: Review of training records to confirm that employees and contractors have received information security training, including their responsibilities for protecting sensitive information.
4.	Incident reports: Review of incident reports to see if employees and contractors have been held accountable for breaches of information security.
5.	Exit interviews: Review of exit interview records to see if employees and contractors have raised any issues regarding the clarity of their information security responsibilities.
6.	Evidence of compliance monitoring: Review of records of compliance monitoring, such as periodic audits, to see if employee and contractor compliance with information security responsibilities has been monitored.
7.	Evidence of enforcement: Review of records of enforcement actions taken against employees and contractors for non-compliance with information security responsibilities.</t>
  </si>
  <si>
    <t>Prior To Employment Tier2: 1</t>
  </si>
  <si>
    <t xml:space="preserve">1.       A staff induction process is in place for new users (including contractors and third party users). </t>
  </si>
  <si>
    <t>During Employment Tier1: 1</t>
  </si>
  <si>
    <t>1.	Documentation of the induction process, including the steps and objectives of the process, and who is responsible for conducting the induction.
2.	Records of all new users who have undergone the induction process, including the date and time of induction, the name of the person conducting the induction, and any follow-up activities.
3.	Testimonials from new users indicating that they have received and understood the information provided during the induction process.
4.	Feedback from senior management or other stakeholders indicating that the induction process is effective in ensuring that new users are aware of their information security responsibilities.
5.	Regular internal audits or assessments of the induction process to identify any areas for improvement and ensure that it remains effective.
6.	Regular training and development opportunities for all employees to ensure that they remain informed of their information security responsibilities.</t>
  </si>
  <si>
    <t>2.       As part of the induction process staff are made aware of their personal responsibility and obligations to comply with the corporate security policies with regards to system security, data handling, and acceptable use.</t>
  </si>
  <si>
    <t>1.	Training Records: Documentation that records the attendance of staff members in security awareness training sessions. The training records should show that the staff was trained on the corporate security policies and their responsibilities regarding system security, data handling, and acceptable use.
2.	Acknowledgement Forms: A written statement signed by the staff member indicating that they understand the corporate security policies and will comply with them. This form serves as evidence that the staff was made aware of their responsibilities and obligations.
3.	Security Policy Documentation: The corporate security policy should clearly outline the staff's responsibilities and obligations regarding system security, data handling, and acceptable use. The auditor can review this documentation to confirm that it was provided to the staff as part of the induction process.
4.	Interviews with staff: The auditor can conduct interviews with a sample of staff members to confirm that they were made aware of their responsibilities and obligations as part of the induction process.</t>
  </si>
  <si>
    <t>3.       The terms and conditions for their employment, or contract, should be formally signed or otherwise acknowledged and retained to support any subsequent disciplinary action.</t>
  </si>
  <si>
    <t>1.	Contract Documentation: A signed copy of the employment contract or terms and conditions should be retained in the personnel file of each employee. This serves as evidence that the employee acknowledged and agreed to the terms and conditions outlined in the contract.
2.	Employee File Review: The auditor can review the personnel file of each employee to confirm that a signed copy of the employment contract or terms and conditions is on file.
3.	Interviews with HR Personnel: The auditor can conduct interviews with human resources personnel to confirm that a signed copy of the employment contract or terms and conditions is retained in the personnel file of each employee.
4.	Disciplinary Records: The auditor can review records of disciplinary actions taken against employees to confirm that the terms and conditions of employment were used as a basis for the disciplinary action.</t>
  </si>
  <si>
    <t xml:space="preserve">1.       There is an established workflow processes that reviews, adds or revokes the access controls and permissions of staff that join, leave or move roles. </t>
  </si>
  <si>
    <t>During Employment Tier2: 1</t>
  </si>
  <si>
    <t>1.	Access Control Policy Documentation: The policy should outline the procedures for adding, revoking, or changing access controls and permissions for staff who join, leave, or move roles. The auditor can review this policy to confirm that a process exists.
2.	Access Control Logs: The logs should contain records of all changes to access controls and permissions, including additions, revocations, or changes. The auditor can review these logs to confirm that the process is being followed consistently and that access controls and permissions are being reviewed and updated regularly.
3.	Interviews with IT Personnel: The auditor can conduct interviews with IT personnel to confirm that there is a process in place for reviewing, adding, or revoking access controls and permissions and that the process is being followed consistently.
4.	User Access Reports: The auditor can review reports that show the access controls and permissions assigned to each staff member. These reports should be regularly generated and reviewed to ensure that access controls and permissions are up to date and accurate.</t>
  </si>
  <si>
    <t>2.       Information security responsibilities and duties that remain valid after termination or change of employment shall be defined, communicated to the employee or contractor and enforced.</t>
  </si>
  <si>
    <t>1.	Information Security Policy Documentation: The policy should outline the responsibilities and duties that remain valid after termination or change of employment. The auditor can review this policy to confirm that the responsibilities and duties are defined and communicated.
2.	Exit Interviews: The auditor can conduct exit interviews with employees who have terminated or changed their employment to confirm that they were made aware of their continuing information security responsibilities and duties.
3.	Employee File Review: The auditor can review the personnel file of each employee to confirm that a copy of the information security policy was provided and acknowledged by the employee.
4.	Contractor Agreements: For contractors, the auditor can review the contractor agreements to confirm that the continuing information security responsibilities and duties are defined and communicated.
5.	Interviews with HR Personnel: The auditor can conduct interviews with human resources personnel to confirm that the continuing information security responsibilities and duties are communicated to employees and contractors upon termination or change of employment.</t>
  </si>
  <si>
    <t>3.       All employees and external party users shall return all of the organisational assets in their possession upon termination of their employment, contract or agreement.</t>
  </si>
  <si>
    <t>1.	Asset Return Policy Documentation: The policy should outline the procedures for returning organizational assets upon termination of employment, contract, or agreement. The auditor can review this policy to confirm that it exists and that it is communicated to all employees and external party users.
2.	Exit Interviews: The auditor can conduct exit interviews with employees who have terminated their employment to confirm that they returned all organizational assets in their possession.
3.	Asset Inventory Records: The auditor can review asset inventory records to confirm that all organizational assets have been returned and that the inventory is up to date.
4.	Physical Inspection of Workspaces: The auditor can conduct a physical inspection of the workspaces of employees and external party users who have terminated their employment, contract, or agreement to confirm that all organizational assets have been returned.
5.	Interviews with HR Personnel: The auditor can conduct interviews with human resources personnel to confirm that the procedures for returning organizational assets are being followed and that all employees and external party users are made aware of their obligations to return assets.</t>
  </si>
  <si>
    <t>4.       Conflicting duties and areas of responsibility shall be segregated to reduce opportunities for unauthorised or unintentional modification or misuse of the organisation’s assets.</t>
  </si>
  <si>
    <t>1.	Segregation of Duties Policy Documentation: The policy should outline the procedures for segregating conflicting duties and areas of responsibility. The auditor can review this policy to confirm that it exists and that it is being followed.
2.	Access Control Logs: The logs should contain records of all access controls and permissions assigned to employees, including the segregation of conflicting duties and areas of responsibility. The auditor can review these logs to confirm that conflicting duties and areas of responsibility are being segregated.
3.	Interviews with IT Personnel: The auditor can conduct interviews with IT personnel to confirm that the procedures for segregating conflicting duties and areas of responsibility are being followed and that employees are aware of the segregation requirements.
4.	User Access Reports: The auditor can review reports that show the access controls and permissions assigned to each staff member, including the segregation of conflicting duties and areas of responsibility. These reports should be regularly generated and reviewed to ensure that access controls and permissions are up to date and accurate.
5.	Physical Inspection of Workspaces: The auditor can conduct a physical inspection of the workspaces of employees to confirm that access controls and permissions are being implemented and that conflicting duties and areas of responsibility are being segregated.</t>
  </si>
  <si>
    <t>5.       Users shall ensure that unattended equipment has appropriate protection.</t>
  </si>
  <si>
    <t>1.	Information Security Policy Documentation: The policy should outline the procedures for ensuring that unattended equipment has appropriate protection. The auditor can review this policy to confirm that it exists and that it is being followed.
2.	User Awareness Training Records: The auditor can review records of user awareness training sessions to confirm that users are made aware of their obligations to ensure that unattended equipment has appropriate protection.
3.	Physical Inspection of Workspaces: The auditor can conduct a physical inspection of the workspaces of users to confirm that unattended equipment is being protected appropriately, such as by locking it or using screensavers that require passwords to unlock.
4.	Interviews with Users: The auditor can conduct interviews with users to confirm that they understand their obligations to ensure that unattended equipment has appropriate protection and that they are following the procedures outlined in the information security policy.
5.	Access Control Logs: The auditor can review access control logs to confirm that users are logging out of systems when they leave their equipment unattended.</t>
  </si>
  <si>
    <t>6.       A clear desk policy for papers and removable storage media and a clear screen policy for information processing facilities shall be adopted.</t>
  </si>
  <si>
    <t>1.	Clear Desk Policy Documentation: The policy should outline the procedures for ensuring that desks are clear of papers and removable storage media and that information processing facilities have clear screens. The auditor can review this policy to confirm that it exists and that it is being followed.
2.	User Awareness Training Records: The auditor can review records of user awareness training sessions to confirm that users are made aware of the clear desk policy and clear screen policy.
3.	Physical Inspection of Workspaces: The auditor can conduct a physical inspection of the workspaces of users to confirm that the clear desk policy and clear screen policy are being followed, such as by checking for papers and removable storage media left on desks and screens that are not cleared.
4.	Interviews with Users: The auditor can conduct interviews with users to confirm that they understand the clear desk policy and clear screen policy and that they are following the procedures outlined in the policy.
5.	Incident Reports: The auditor can review incident reports to confirm that incidents related to the clear desk policy and clear screen policy are being properly reported and addressed.</t>
  </si>
  <si>
    <t>1.       Appropriate staff training, awareness-raising and disciplinary processes with regard to cyber resilience are in place for staff at all organisational levels.</t>
  </si>
  <si>
    <t>Staff Training &amp; Awareness Culture Tier1: 1</t>
  </si>
  <si>
    <t>1.	Cyber Resilience Policy Documentation: The policy should outline the procedures for providing staff training, awareness-raising, and disciplinary processes with regard to cyber resilience. The auditor can review this policy to confirm that it exists and that it is being followed.
2.	User Awareness Training Records: The auditor can review records of user awareness training sessions to confirm that staff at all organizational levels are receiving training on cyber resilience and that the training covers the appropriate topics.
3.	Incident Reports: The auditor can review incident reports to confirm that incidents related to cyber resilience are being properly reported and addressed. This can also provide evidence of the disciplinary processes in place.
4.	Employee Handbook or Contract: The auditor can review the employee handbook or contract to confirm that it includes information about the staff's responsibilities and obligations with regard to cyber resilience and the consequences of non-compliance.
5.	Interviews with Employees: The auditor can conduct interviews with employees to confirm that they understand their responsibilities and obligations with regard to cyber resilience and that they are aware of the disciplinary processes in place.</t>
  </si>
  <si>
    <t>2.       All employees receive regular training on cyber security risks to the organisation. This is tracked and refresher training is completed at suitable intervals.</t>
  </si>
  <si>
    <t>1.	Cyber Security Training Policy Documentation: The policy should outline the procedures for providing regular training on cyber security risks to all employees and for tracking and refreshing this training at suitable intervals. The auditor can review this policy to confirm that it exists and that it is being followed.
2.	User Awareness Training Records: The auditor can review records of user awareness training sessions to confirm that all employees are receiving regular training on cyber security risks and that the training is tracked and refreshed at suitable intervals.
3.	Employee Attendance Records: The auditor can review employee attendance records to confirm that all employees are receiving the required training on cyber security risks.
4.	Refresher Training Records: The auditor can review records of refresher training sessions to confirm that the training is being refreshed at suitable intervals.
5.	Incident Reports: The auditor can review incident reports to confirm that incidents related to cyber security are being properly reported and addressed. This can also provide evidence of the effectiveness of the training in reducing risks.</t>
  </si>
  <si>
    <t>3.       There is a culture of awareness and education about cyber security across the organisation.</t>
  </si>
  <si>
    <t>1.	Cyber Security Policy Documentation: The policy should outline the importance of creating a culture of awareness and education about cyber security across the organization. The auditor can review this policy to confirm that it exists and that it is being followed.
2.	Employee Surveys: The auditor can review the results of employee surveys to determine the level of awareness and understanding of cyber security across the organization. This can provide evidence of the overall culture of awareness and education about cyber security.
3.	Incident Reports: The auditor can review incident reports to determine the level of employee engagement in reporting incidents and understanding of their role in maintaining the security of the organization.
4.	Cyber Security Training Records: The auditor can review records of cyber security training sessions to confirm that the training is regularly provided and attended by employees at all levels.
5.	Management Support: The auditor can interview management to confirm that they understand the importance of creating a culture of awareness and education about cyber security and that they are actively promoting this culture.
6.	Communication and Awareness Programs: The auditor can review the organization's communication and awareness programs to determine the level of effort being put into promoting a culture of awareness and education about cyber security.</t>
  </si>
  <si>
    <t>4.       All users should be aware of the policy regarding acceptable account usage and their personal responsibility to adhere to corporate security policies including removable media security and mobile device utilisation.</t>
  </si>
  <si>
    <t>1.	Acceptable Use Policy Documentation: The acceptable use policy should outline the user's responsibilities with regard to acceptable account usage and corporate security policies, including removable media security and mobile device utilization. The auditor can review this policy to confirm that it exists and that it is being followed.
2.	Employee Awareness Training Records: The auditor can review records of employee awareness training sessions to confirm that all employees are receiving regular training on acceptable account usage and their personal responsibility to adhere to corporate security policies.
3.	Employee Sign-Off Forms: The auditor can review forms signed by employees acknowledging their understanding of the acceptable use policy and their personal responsibility to adhere to corporate security policies.
4.	Mobile Device Management Policy Documentation: The mobile device management policy should outline the procedures for securing mobile devices and ensuring that they are used in accordance with corporate security policies. The auditor can review this policy to confirm that it exists and that it is being followed.
5.	Removable Media Management Policy Documentation: The removable media management policy should outline the procedures for securing removable media and ensuring that it is used in accordance with corporate security policies. The auditor can review this policy to confirm that it exists and that it is being followed.</t>
  </si>
  <si>
    <t>5.       The effectiveness of security training is monitored through user feedback to determine the effectiveness and value of the security training provided to all users.</t>
  </si>
  <si>
    <t>1.	User Feedback Surveys: The auditor can review the results of user feedback surveys to determine the level of satisfaction with the security training provided and to identify areas where the training can be improved.
2.	Security Training Records: The auditor can review records of security training sessions to confirm that feedback is being solicited from users and that their feedback is being taken into consideration.
3.	Employee Feedback Forms: The auditor can review forms filled out by employees after security training sessions to determine the level of understanding of the material covered and to identify areas where additional training may be needed.
4.	Management Reports: The auditor can review management reports to determine if the results of the user feedback are being used to improve the security training provided to all users.
5.	Incident Reports: The auditor can review incident reports to determine if the training provided has been effective in reducing the number of incidents related to security.</t>
  </si>
  <si>
    <t xml:space="preserve">6.       Employees receive appropriate training, support and technology to help them manage personal data securely. </t>
  </si>
  <si>
    <t>1.	Employee Training Records: The auditor can review records of employee training sessions to confirm that employees are receiving appropriate training on how to manage personal data securely.
2.	Employee Handbook: The auditor can review the employee handbook to confirm that it includes information on the procedures for managing personal data and the technologies available to support employees in this effort.
3.	Technology User Guides: The auditor can review technology user guides to confirm that employees have access to the necessary technology and support to manage personal data securely.
4.	Incident Reports: The auditor can review incident reports to determine if employees have the necessary training, support and technology to manage personal data securely and if there have been any incidents related to the management of personal data.
5.	Technology Evaluations: The auditor can review technology evaluations to determine if the technology being used to manage personal data is appropriate and effective.</t>
  </si>
  <si>
    <t>7.       Senior accountable individuals promote a culture of awareness and education about cyber security across the organisation.</t>
  </si>
  <si>
    <t>1.	Communication Records: The auditor can review communication records, such as emails or meeting minutes, to confirm that senior accountable individuals are promoting a culture of awareness and education about cyber security.
2.	Employee Surveys: The auditor can review employee surveys to determine the level of awareness and understanding of cyber security among employees and to determine if senior accountable individuals are promoting a culture of awareness and education.
3.	Training Records: The auditor can review training records to confirm that senior accountable individuals are participating in cyber security training and promoting the importance of cyber security awareness and education.
4.	Incident Reports: The auditor can review incident reports to determine if senior accountable individuals are taking a proactive approach to promoting a culture of cyber security awareness and education to prevent incidents.
5.	Policy and Procedure Documents: The auditor can review policy and procedure documents to confirm that they promote a culture of awareness and education about cyber security across the organization.</t>
  </si>
  <si>
    <t>8.       Cyber security information and good practice guidance is easily and widely available.</t>
  </si>
  <si>
    <t>1.	Website Content: The auditor can review the organization's website to confirm that cyber security information and good practice guidance is easily accessible to employees and stakeholders.
2.	Intranet Content: The auditor can review the organization's intranet to confirm that cyber security information and good practice guidance is readily available to employees.
3.	Employee Handbooks: The auditor can review employee handbooks to confirm that they include information on cyber security and good practice guidance.
4.	Training Materials: The auditor can review training materials to confirm that they include information on cyber security and good practice guidance.
5.	Cyber Security Awareness Campaigns: The auditor can review records of cyber security awareness campaigns to confirm that they are promoting the availability of cyber security information and good practice guidance.
6.	User Feedback: The auditor can gather feedback from employees to determine if they have found the cyber security information and good practice guidance to be easily and widely available.</t>
  </si>
  <si>
    <t>1.       Individuals’ cyber security training is monitored to ensure update training is completed and delivered at regular intervals.</t>
  </si>
  <si>
    <t>Staff Training &amp; Awareness Culture Tier2: 1</t>
  </si>
  <si>
    <t>1.	Employee Records: The auditor can review employee records to confirm that individuals have received updated cyber security training at regular intervals.
2.	Training Records: The auditor can review training records to confirm that individuals have received updated cyber security training at regular intervals.
3.	Employee Performance Evaluations: The auditor can review employee performance evaluations to confirm that individuals have received updated cyber security training at regular intervals.
4.	Training Logs: The auditor can review training logs to confirm that individuals have received updated cyber security training at regular intervals.
5.	Employee Feedback: The auditor can gather feedback from employees to determine if they feel they have received updated cyber security training at regular intervals.
6.	Management Reports: The auditor can review management reports to confirm that individuals have received updated cyber security training at regular intervals.</t>
  </si>
  <si>
    <t>2.       Cyber security training and awareness activities are evaluated for efficacy through staff testing programmes (.e.g. phishing exercises).</t>
  </si>
  <si>
    <t>1.	Test Results: The auditor can review the results of phishing exercises or other staff testing programs to determine the efficacy of cyber security training and awareness activities.
2.	Test Reports: The auditor can review reports from phishing exercises or other staff testing programs to determine the efficacy of cyber security training and awareness activities.
3.	Management Reports: The auditor can review management reports to determine if there is evidence of the efficacy of cyber security training and awareness activities being evaluated through staff testing programs.
4.	Feedback from Employees: The auditor can gather feedback from employees to determine their level of understanding of cyber security risks and their ability to identify and respond to phishing attempts.
5.	Training Records: The auditor can review training records to determine if there is evidence of phishing exercises or other staff testing programs being conducted to evaluate the efficacy of cyber security training and awareness activities.</t>
  </si>
  <si>
    <t>1.       A formal assessment of security skills is undertaken.</t>
  </si>
  <si>
    <t>Staff Skills Assessment Tier1: 1</t>
  </si>
  <si>
    <t>1.	Assessment Records: The auditor can review records of security skills assessments to confirm that they have been conducted.
2.	Employee Files: The auditor can review employee files to see if there is evidence of security skills assessments having been conducted.
3.	Training Records: The auditor can review training records to see if there is evidence of security skills assessments being incorporated into the training program.
4.	Management Reports: The auditor can review management reports to determine if there is evidence of security skills assessments being conducted regularly.
5.	Feedback from Employees: The auditor can gather feedback from employees to determine their understanding of the security skills assessment process and the results.</t>
  </si>
  <si>
    <t>2.       Staff in security roles should be encouraged to develop and formally validate their security skills through enrolment on a recognised certification scheme.</t>
  </si>
  <si>
    <t>1.	Employee Files: The auditor can review employee files to see if there is evidence of staff in security roles having enrolled in certification programs.
2.	Training Records: The auditor can review training records to see if there is evidence of staff in security roles participating in certification programs.
3.	Management Reports: The auditor can review management reports to determine if there is evidence of staff in security roles enrolling in certification programs and achieving certifications.
4.	Feedback from Employees: The auditor can gather feedback from employees in security roles to determine their understanding of the process for enrolling in certification programs and the benefits of obtaining a certification.
5.	Organizational Policies and Procedures: The auditor can review the organization's policies and procedures to see if there is evidence of an encouragement of staff in security roles to enroll in certification programs.</t>
  </si>
  <si>
    <t>1.       Necessary roles for the security of networks and information systems have been identified and appropriately capable and knowledgeable staff fill those roles.</t>
  </si>
  <si>
    <t>Staff Skills Assessment Tier2: 1</t>
  </si>
  <si>
    <t>1.	Organizational Charts: The auditor can review organizational charts to identify the roles and responsibilities for information security.
2.	Job Descriptions: The auditor can review job descriptions for staff filling information security roles to see if the necessary skills and knowledge are specified.
3.	Employee Files: The auditor can review employee files to see if staff in information security roles have the necessary skills and knowledge as specified in their job descriptions.
4.	Performance Evaluations: The auditor can review performance evaluations to determine if staff in information security roles are meeting expectations for the necessary skills and knowledge.
5.	Training Records: The auditor can review training records to determine if staff in information security roles have received the necessary training and are keeping their skills up-to-date.
6.	Management Reports: The auditor can review management reports to determine if there is evidence of staff in information security roles having the necessary skills and knowledge.</t>
  </si>
  <si>
    <t>1.       A policy and supporting security measures shall be adopted to manage the risks introduced by using mobile devices including BYOD to protect information and data accessed, processed or stored at remote sites.</t>
  </si>
  <si>
    <t>Mobile/Remote Working Policy Tier1: 1</t>
  </si>
  <si>
    <t>1.	Mobile Device Policy: The auditor can review the organization's mobile device policy to ensure that it covers the risks associated with using mobile devices and that appropriate security measures are in place.
2.	Technical Controls: The auditor can review the technical controls in place, such as mobile device management software and encryption, to ensure that they are being used to protect information and data on mobile devices.
3.	Employee Agreements: The auditor can review employee agreements to ensure that employees understand their responsibilities when using mobile devices for work purposes.
4.	Access Logs: The auditor can review access logs to see if mobile devices are being used to access sensitive information and data and to ensure that appropriate security measures are being followed.
5.	Incident Reports: The auditor can review incident reports to determine if any security incidents involving mobile devices have occurred and if appropriate security measures were in place to prevent them.
6.	Training Records: The auditor can review training records to determine if employees have received training on the use of mobile devices and the risks associated with them.</t>
  </si>
  <si>
    <t>1.       Where working arrangements allow for remote or hybrid working, routers provided by the organisation for home-working are renamed with new passwords to prevent unauthorised access via default settings.</t>
  </si>
  <si>
    <t>Mobile/Remote Working Policy Tier2: 1</t>
  </si>
  <si>
    <t>1.	Policies and procedures related to remote working and the management of organizational assets, such as routers.
2.	Records of router configuration changes, including the renaming of routers and the creation of new passwords.
3.	Communication or training materials provided to employees about the importance of using strong passwords and properly securing their home networks.
4.	Documentation of network security tests and assessments, including scans of remote networks to identify potential vulnerabilities.
5.	Evidence of any incidents or security breaches related to the use of remote networks and the steps taken to mitigate the risks.
6.	Feedback from employees on the security of their home networks and any support they have received from the organization in securing them.</t>
  </si>
  <si>
    <t>1.       Equipment on premise and with third parties is sited and protected to reduce the risks from physical and environmental threats and hazards.</t>
  </si>
  <si>
    <t>Equipment Location Tier1: 1</t>
  </si>
  <si>
    <t>1.	Physical security measures are in place and operational, such as CCTV, access controls, security personnel, etc.
2.	A comprehensive risk assessment has been conducted for physical and environmental threats and hazards, and controls are in place to mitigate these risks.
3.	Policies and procedures for equipment siting and protection are documented, regularly reviewed, and followed by staff.
4.	Documentation of equipment location, including asset registers and inventory lists, are kept up-to-date and accurate.
5.	Regular inspections are conducted to ensure equipment is correctly sited and protected.
6.	Test results and reports from environmental monitoring (e.g., temperature and humidity sensors) are reviewed and acted upon as necessary.</t>
  </si>
  <si>
    <t>2.       Network and connectivity cabling is resilient, and protected from interception, interference or damage with redundancy in place.</t>
  </si>
  <si>
    <t>1.	Network and connectivity cabling has been installed and maintained by qualified professionals in compliance with relevant standards and regulations.
2.	Network cabling is protected from interception, interference or damage, for example, through the use of physical security controls (e.g., locked cabinets), encryption, and firewalls.
3.	Redundant connectivity is available, such as alternative network pathways, backup links, or failover systems.
4.	Documentation of network cabling and connectivity, including network diagrams, cable routing, and connection details, are up-to-date and accurate.
5.	Regular inspections and testing of network cabling and connectivity are conducted to ensure resilience and integrity.
6.	Incident reports or records of any network or connectivity issues are documented, reviewed, and acted upon to improve resilience and prevent future incidents.</t>
  </si>
  <si>
    <t>Equipment Location Tier2: 1</t>
  </si>
  <si>
    <t>1.       Dependencies on supporting infrastructure (e.g. power, cooling) are identified and recorded.</t>
  </si>
  <si>
    <t>Power Resilience Tier1: 1</t>
  </si>
  <si>
    <t>1.	A documented inventory of all equipment and supporting infrastructure, including dependencies, is available.
2.	Records showing regular inspections and maintenance of equipment and supporting infrastructure, including environmental controls, are available.
3.	Evidence that equipment and infrastructure are sited in secure locations, with appropriate access controls and physical barriers, is available.
4.	A risk assessment that identifies and evaluates potential physical and environmental threats and hazards to the equipment and supporting infrastructure is available.
5.	Records showing that appropriate security measures, such as alarms and surveillance cameras, are in place to detect and prevent unauthorized access to the equipment and supporting infrastructure are available.
6.	A contingency plan that outlines actions to be taken in the event of a physical or environmental threat or hazard is in place and tested regularly.</t>
  </si>
  <si>
    <t>2.       Equipment is protected from power failures and surges and other disruptions caused by failures in supporting utilities such as telecommunications with redundancy in place.</t>
  </si>
  <si>
    <t>1.	A documented inventory of all network and connectivity cabling, including redundancy and resilience measures, is available.
2.	Records showing regular inspections and maintenance of network and connectivity cabling, including redundancy and resilience measures, are available.
3.	Evidence that network and connectivity cabling is physically protected from interception, interference, or damage is available, including physical barriers and access controls.
4.	A risk assessment that identifies and evaluates potential risks to network and connectivity cabling, including interception and interference, is available.
5.	Records showing that appropriate security measures, such as encryption and network segmentation, are in place to protect network and connectivity cabling are available.
6.	A contingency plan that outlines actions to be taken in the event of a disruption caused by failures in supporting utilities, such as power or telecommunications, is in place and tested regularly.</t>
  </si>
  <si>
    <t>Power Resilience Tier2: 1</t>
  </si>
  <si>
    <t>1.       Appropriately secure accommodation, and appropriate policies and practices governing its use, are in place to protect personnel, hardware, programs, networks and data from loss, damage or compromise.</t>
  </si>
  <si>
    <t>1.	Policies and procedures for the use of secure accommodation, such as data centres or server rooms, and the guidelines for accessing them.
2.	Records of physical security measures, such as locks, cameras, and access control systems, and their maintenance and testing schedules.
3.	Evidence of personnel security training, such as sign-off sheets, records of mandatory security awareness sessions, and training materials.
4.	Documentation of any security incidents or breaches and the measures taken to address them.
5.	Logs of access to secure accommodation, including the names of personnel and the dates and times of entry and exit.
6.	Evidence of regular security audits and assessments of the secure accommodation, including the findings and recommendations.
7.	Records of equipment and data backups and recovery procedures.
8.	Policies and procedures for the handling of physical media, such as tapes and disks, and their secure storage and transportation.
9.	Documentation of the maintenance and testing of environmental controls, such as fire suppression systems, air conditioning, and power backups.</t>
  </si>
  <si>
    <t>1.       Delivery and loading areas and other access points are controlled.</t>
  </si>
  <si>
    <t>1.	Physical access control logs or records that show the restriction of access to the delivery and loading areas and other access points.
2.	Video surveillance footage that shows the controlled access of the delivery and loading areas and other access points.
3.	Documentation of the security measures in place for the delivery and loading areas and other access points, such as security cameras, locks, alarms, etc.
4.	Employee training records that show that staff are aware of the security measures in place for the delivery and loading areas and other access points.
5.	Incident reports that demonstrate that the security measures in place for the delivery and loading areas and other access points have been effective in preventing unauthorized access.</t>
  </si>
  <si>
    <t>1.       Secure accommodation areas are defined and segregated to protect areas that contain either sensitive data or information processing facilities.</t>
  </si>
  <si>
    <t>Internal Security Tier1: 1</t>
  </si>
  <si>
    <t>1.	Floor plans and physical security design specifications that show the layout of the secure areas and their relationship to the rest of the facilities.
2.	Security policies and procedures that outline the procedures for accessing the secure areas and who is authorized to enter.
3.	Logs or records of who has accessed the secure areas, when they entered, and the purpose of their visit.
4.	Video surveillance footage of the secure areas that can be used to monitor and track access.
5.	Access control systems, such as key card systems, that are used to control entry to the secure areas.
6.	Employee training records that show that employees have received training on the importance of protecting sensitive information and the procedures for accessing secure areas.
7.	Documentation of security audits and assessments that have been conducted to verify that the secure areas are adequately protected.</t>
  </si>
  <si>
    <t>2.       Appropriate policies and practices governing use of the secure accommodation and access are in place.</t>
  </si>
  <si>
    <t>1.	Policies and procedures for secure accommodation, including access controls, usage guidelines, and physical security measures.
2.	Access logs and records that show who has entered the secure accommodation and when.
3.	Security cameras or other monitoring systems that provide visual evidence of who has accessed the secure accommodation.
4.	Physical security measures such as key-card access, biometric authentication, or security personnel that are in place to control access to the secure accommodation.
5.	Documentation of security incidents, breaches, or unauthorized access attempts, and the steps taken to mitigate and prevent similar incidents in the future.
6.	Training and awareness materials for employees on the importance of secure accommodation and their obligations for protecting the information and systems stored there.
7.	Evidence of regular security audits and assessments of the secure accommodation to ensure that it remains secure and in compliance with the organization's policies and standards.</t>
  </si>
  <si>
    <t>1.       Secure areas are protected by entry controls to ensure that only authorised personnel are allowed access.</t>
  </si>
  <si>
    <t>Internal Security Tier2: 1</t>
  </si>
  <si>
    <t>1.	Access logs and visitor logs that show who has entered the secure area and when
2.	Physical security measures such as locks, key cards, or biometric authentication systems that control access to the secure area
3.	Policies and procedures that outline the process for granting and revoking access to the secure area
4.	Documentation of any security breaches or incidents that occurred in the secure area, and the measures taken to prevent similar incidents from happening again
5.	Documentation of any security drills or exercises that have been conducted to test the effectiveness of the entry controls in the secure area.</t>
  </si>
  <si>
    <t>2.       Physical security for offices, rooms and facilities shall be defined and implemented; to include, for example, intruder detection, fire and flood alarms and alerting systems.</t>
  </si>
  <si>
    <t>1.	Documentation of the physical security policy and procedures, including the standards for intruder detection, fire and flood alarms, and alerting systems.
2.	Evidence of implementation of the physical security measures, such as the installation of security cameras, alarms, and access control systems.
3.	Logs of any security incidents or breaches, along with the measures taken to resolve them.
4.	Regular inspection and testing records of the physical security systems, including fire drills, to ensure they are functioning as expected.
5.	Documentation of security personnel and their training records, including their responsibilities and duties in maintaining physical security.
6.	Records of any security audits or assessments performed and any recommendations made to improve physical security.
7.	Evidence of regular review and updating of the physical security measures, based on changing risks and threats to the organization.</t>
  </si>
  <si>
    <t xml:space="preserve">PSCRF V2.0 Maturity Compliance Summary </t>
  </si>
  <si>
    <t>Calculations</t>
  </si>
  <si>
    <t>DUTY</t>
  </si>
  <si>
    <t xml:space="preserve">CATEGORY </t>
  </si>
  <si>
    <t xml:space="preserve">Number of controls </t>
  </si>
  <si>
    <t>Calculations Maturity Weighting</t>
  </si>
  <si>
    <t>Combined Maturity Rating</t>
  </si>
  <si>
    <t>AREA</t>
  </si>
  <si>
    <t>Sub-Category</t>
  </si>
  <si>
    <t>Tier 1</t>
  </si>
  <si>
    <t>Tier 2</t>
  </si>
  <si>
    <t>Combined</t>
  </si>
  <si>
    <t>Tier 1 Maturity =  %compliance*(58/100)</t>
  </si>
  <si>
    <t>Tier 2 Maturity = %compliance*(42/100)</t>
  </si>
  <si>
    <t>Combined Maturity by sub-category (/5) 
= Tier 1+Tier2</t>
  </si>
  <si>
    <t>Tier 1 Maturity =  %compliance*(2/100)</t>
  </si>
  <si>
    <t>1. ORGANISATIONAL GOVERNANCE (Total Number of controls in each category)</t>
  </si>
  <si>
    <t> 13</t>
  </si>
  <si>
    <t>1.1 Governance Framework (number of compliant controls in each sub-category)</t>
  </si>
  <si>
    <t>Calculations Risk (5 x5)</t>
  </si>
  <si>
    <t>Threat level</t>
  </si>
  <si>
    <t>1.2 Leadership &amp; responsibility</t>
  </si>
  <si>
    <t>Tier 1 Risk level = 
9- (%compliance*(9/100))</t>
  </si>
  <si>
    <t>Tier 2 Risk level = 
16 - (%compliance*(16/100))</t>
  </si>
  <si>
    <t>Maturity by sub-category (/25) = Tier 1+Tier2</t>
  </si>
  <si>
    <t>25-(average tier1 Risk level) - (average tier2 Risk level)</t>
  </si>
  <si>
    <t>1.3 Adoption Audit and Assurance of Security standards</t>
  </si>
  <si>
    <r>
      <t xml:space="preserve">1.4 </t>
    </r>
    <r>
      <rPr>
        <sz val="11"/>
        <color theme="1"/>
        <rFont val="Helvetica"/>
      </rPr>
      <t>Regulatory Compliance</t>
    </r>
  </si>
  <si>
    <t>Calculations Risk (4 x 4)</t>
  </si>
  <si>
    <t>% Compliance</t>
  </si>
  <si>
    <t> 15</t>
  </si>
  <si>
    <t>Tier 2 Risk level = 
7- (%compliance*(7/100))</t>
  </si>
  <si>
    <t>Maturity by sub-category (/16) = Tier 1+Tier2</t>
  </si>
  <si>
    <t>16-(average tier1 Risk level) - (average tier2 Risk level)</t>
  </si>
  <si>
    <t>2.1 Policy &amp; Processes</t>
  </si>
  <si>
    <t xml:space="preserve">2.2 Cyber / Information Risk Assessment </t>
  </si>
  <si>
    <t xml:space="preserve">2.3 Risk Treatment &amp; Tolerance </t>
  </si>
  <si>
    <t>2.4 Risk Governance</t>
  </si>
  <si>
    <t> 24</t>
  </si>
  <si>
    <t> 9</t>
  </si>
  <si>
    <t>3.1 Supply Chain Assurance</t>
  </si>
  <si>
    <t xml:space="preserve">3.2 Roles and Responsibilities </t>
  </si>
  <si>
    <t xml:space="preserve">3.3 Access control </t>
  </si>
  <si>
    <t xml:space="preserve">3.4 Security in Procurements </t>
  </si>
  <si>
    <t xml:space="preserve">3.5 Security in Cloud Services </t>
  </si>
  <si>
    <t> 8</t>
  </si>
  <si>
    <t xml:space="preserve">4.1 Hardware Assets </t>
  </si>
  <si>
    <t xml:space="preserve">4.2 Software Assets </t>
  </si>
  <si>
    <t xml:space="preserve">4.3 Infrastructure management </t>
  </si>
  <si>
    <t> 23</t>
  </si>
  <si>
    <t> 19</t>
  </si>
  <si>
    <t>5.1 Security Policy &amp; Processes</t>
  </si>
  <si>
    <t>5.2 Lifecycle Management</t>
  </si>
  <si>
    <t>5.3 Storage</t>
  </si>
  <si>
    <t xml:space="preserve">5.4 Information / Data Classification </t>
  </si>
  <si>
    <t xml:space="preserve">5.5 Information Asset Register </t>
  </si>
  <si>
    <t xml:space="preserve">5.6 Information / Data Transfer Controls </t>
  </si>
  <si>
    <t> 1</t>
  </si>
  <si>
    <t> 6</t>
  </si>
  <si>
    <t>6.1 Services Resilience Systems are appropriately segregated and resource limitations are mitigated</t>
  </si>
  <si>
    <t> 21</t>
  </si>
  <si>
    <t> 10</t>
  </si>
  <si>
    <t>7.1 Account Management</t>
  </si>
  <si>
    <t>7.2 Identity Authentication</t>
  </si>
  <si>
    <t>7.3 Privilege Management</t>
  </si>
  <si>
    <t>7.4 Administrator Account Management</t>
  </si>
  <si>
    <t xml:space="preserve">8.1 Storage Media </t>
  </si>
  <si>
    <t xml:space="preserve">8.2 Mobile Media / Devices </t>
  </si>
  <si>
    <t>8.3 Cryptography</t>
  </si>
  <si>
    <t> 18</t>
  </si>
  <si>
    <t>9.1 Secure Configuration</t>
  </si>
  <si>
    <t xml:space="preserve">9.2 Secure Design / Development </t>
  </si>
  <si>
    <t>9.3 Change Control Procedures</t>
  </si>
  <si>
    <t xml:space="preserve">9.4 System Testing </t>
  </si>
  <si>
    <t xml:space="preserve">10.1 Malware Policies &amp; Protection </t>
  </si>
  <si>
    <t>10.2 Email Security.</t>
  </si>
  <si>
    <t xml:space="preserve">10.3 Application Security </t>
  </si>
  <si>
    <t>10.4 Vulnerability Management &amp; Scanning</t>
  </si>
  <si>
    <t xml:space="preserve">10.5 Data Exfiltration Monitoring </t>
  </si>
  <si>
    <t xml:space="preserve">10.6 Browser Management </t>
  </si>
  <si>
    <t xml:space="preserve">10.7 Monitor / Audit User Activity </t>
  </si>
  <si>
    <t> 30</t>
  </si>
  <si>
    <t>11.1 Patch Management</t>
  </si>
  <si>
    <t xml:space="preserve">11.2 End-Point Device Management </t>
  </si>
  <si>
    <t xml:space="preserve">11.3 Internal Segregation </t>
  </si>
  <si>
    <t xml:space="preserve">11.4 Wireless Security </t>
  </si>
  <si>
    <t xml:space="preserve">11.5 Boundary / Firewall Management </t>
  </si>
  <si>
    <t>11. 6 Administrator Control</t>
  </si>
  <si>
    <t xml:space="preserve">11.7 IP &amp; DNS Management Organisational IP ranges are known, recorded and managed; </t>
  </si>
  <si>
    <t>11.8 IoT Management Internet-facing devices should be securely configured and segregated as appropriate.</t>
  </si>
  <si>
    <t xml:space="preserve">12.1 Detection Capability </t>
  </si>
  <si>
    <t xml:space="preserve">12.2 Security Monitoring </t>
  </si>
  <si>
    <t> 7</t>
  </si>
  <si>
    <t xml:space="preserve">13.1 Incident Response Protocol </t>
  </si>
  <si>
    <t xml:space="preserve">13.2 Incident Reporting Procedure </t>
  </si>
  <si>
    <t xml:space="preserve">13.3 Post-Incident Review &amp; Learning </t>
  </si>
  <si>
    <t xml:space="preserve">14.1 Data Recovery Capability </t>
  </si>
  <si>
    <t>14.2 Back up Policies &amp; Procedures</t>
  </si>
  <si>
    <t>14.3 Disaster Recovery Policies &amp; Procedures</t>
  </si>
  <si>
    <t>14.4 BC/DR Testing Policies &amp; Procedures</t>
  </si>
  <si>
    <t>14.5 Data Protection Impact Assessments (DPIA)</t>
  </si>
  <si>
    <t xml:space="preserve">14.6 BC Contingency Plan </t>
  </si>
  <si>
    <t>10 </t>
  </si>
  <si>
    <t>15.1 Prior to Employment</t>
  </si>
  <si>
    <t xml:space="preserve">15.2 During Employment. </t>
  </si>
  <si>
    <t>15.3 Staff Training &amp; Awareness Culture</t>
  </si>
  <si>
    <t xml:space="preserve">15.4 Staff Skills Assessment </t>
  </si>
  <si>
    <t xml:space="preserve">15.5 Mobile / Remote Working Policy </t>
  </si>
  <si>
    <t> 4</t>
  </si>
  <si>
    <t> 0</t>
  </si>
  <si>
    <t xml:space="preserve">16.1 Equipment Location </t>
  </si>
  <si>
    <t>16.2 Power Resilience</t>
  </si>
  <si>
    <t> 3</t>
  </si>
  <si>
    <t>17.1 Access Control</t>
  </si>
  <si>
    <t xml:space="preserve">17.2 Internal Security </t>
  </si>
  <si>
    <t>TOTALS</t>
  </si>
  <si>
    <t>Weighting %</t>
  </si>
  <si>
    <t>Maturity Posture</t>
  </si>
  <si>
    <t>Maturity Target Levels 
(Individual by category)</t>
  </si>
  <si>
    <t>Maturity Target Levels 
(Strategic)</t>
  </si>
  <si>
    <t>Date of last Update</t>
  </si>
  <si>
    <t>Average Maturity Score</t>
  </si>
  <si>
    <t>This section is used to set individualal targets for maturity and compliance for each Category. The Tier 1 and 2 levels selected are updated manually for each category allowing a more detailed and granular management of maturity targets. 
*Tier targets scores are aggregated and averaged as mean scores towards the top of this table.</t>
  </si>
  <si>
    <t>Mean Tier 1 Maturity Targets (%)</t>
  </si>
  <si>
    <t>Mean Tier 2 Maturity Targets (%)</t>
  </si>
  <si>
    <t>Combined Mean Maturity Target Scores (%)</t>
  </si>
  <si>
    <t xml:space="preserve">This section is used to set organisational targets for maturity and compliance. The  levels selected populate the maturity posture charts. </t>
  </si>
  <si>
    <t>Organisational Tier 1 Maturity Target (%)</t>
  </si>
  <si>
    <t>Organisational Tier 2 Maturity Target (%)</t>
  </si>
  <si>
    <t>Combined Maturity Target Score (%)</t>
  </si>
  <si>
    <t xml:space="preserve">Description </t>
  </si>
  <si>
    <t>Compliance Areas</t>
  </si>
  <si>
    <t>Tier 1 Maturity (%)</t>
  </si>
  <si>
    <t>Tier 2 Maturity (%)</t>
  </si>
  <si>
    <t>Combined Maturity Score (%)</t>
  </si>
  <si>
    <t>Description:Maturity is calculated as a percentage of each compliant sub-category articulated within the  PSCRF (version 2.0) against each and all categories over the scope of the entire organisation. Maturity is evaluated on a scale of 0 to 100 with 0 being no compliance and 100 being fully compliant with both tiers 1 and 2 of the control assessment</t>
  </si>
  <si>
    <t>Arranged by sub category</t>
  </si>
  <si>
    <t>Mitigations and controls in place - Automatically updated from assessment framework</t>
  </si>
  <si>
    <t>Automatically updated from assessment framework</t>
  </si>
  <si>
    <t>Maturity Level</t>
  </si>
  <si>
    <t>0. Organisational Maturity (Average)</t>
  </si>
  <si>
    <t>Organisational Maturity is calculated as an average of the level of compliance against all PSCRF (version 2.0) categories. The scope includes the entire organisation. Maturity levels are expressed as a percentage</t>
  </si>
  <si>
    <t>All compliance areas</t>
  </si>
  <si>
    <t>Tier 1  Individual Maturity Targets</t>
  </si>
  <si>
    <t>Tier 2 Individual Maturity Targets</t>
  </si>
  <si>
    <t>Combined Individual Maturity Targets</t>
  </si>
  <si>
    <t>Appropriate organisational structures, policies and  processes in place to understand, assess and systematically manage security risks to the organisation’s network and information systems.</t>
  </si>
  <si>
    <t xml:space="preserve">1.1 Governance Framework	
1.2 Leadership &amp; responsibility	
1.3 Adoption Audit and Assurance of Security standards	
1.4 Regulatory Compliance	</t>
  </si>
  <si>
    <t xml:space="preserve">2.1 Policy &amp; Processes	
2.2 Cyber / Information Risk Assessment 	
2.3 Risk Treatment &amp; Tolerance 	
2.4 Risk Governance	</t>
  </si>
  <si>
    <t xml:space="preserve">3.1 Supply Chain Assurance	
3.2 Roles and Responsibilities 	
3.3 Access control 	
3.4 Security in Procurements 	
3.5 Security in Cloud Services 	</t>
  </si>
  <si>
    <t xml:space="preserve">4.1 Hardware Assets 	
4.2 Software Assets 	
4.3 Infrastructure management 	</t>
  </si>
  <si>
    <t xml:space="preserve">5.1 Security Policy &amp; Processes	
5.2 Lifecycle Management	
5.3 Storage	
5.4 Information / Data Classification 	
5.5 Information Asset Register 	
5.6 Information / Data Transfer Controls </t>
  </si>
  <si>
    <t xml:space="preserve">6.1 Services Resilience Systems are appropriately segregated and resource limitations are mitigated	</t>
  </si>
  <si>
    <t xml:space="preserve">7.1 Account Management	
7.2 Identity Authentication	
7.3 Privilege Management	
7.4 Administrator Account Management	</t>
  </si>
  <si>
    <t xml:space="preserve">8.1 Storage Media 	
8.2 Mobile Media / Devices 	
8.3 Cryptography	
	</t>
  </si>
  <si>
    <t xml:space="preserve">9.1 Secure Configuration	
9.2 Secure Design / Development 	
9.3 Change Control Procedures	
9.4 System Testing </t>
  </si>
  <si>
    <t xml:space="preserve">10.1 Malware Policies &amp; Protection 	
10.2 Email Security.	
10.3 Application Security 	
10.4 Vulnerability Management &amp; Scanning	
10.5 Data Exfiltration Monitoring 	
10.6 Browser Management 	
10.7 Monitor / Audit User Activity 	</t>
  </si>
  <si>
    <t>11.1 Patch Management	
11.2 End-Point Device Management 	
11.3 Internal Segregation 	
11.4 Wireless Security 	
11.5 Boundary / Firewall Management 	
11. 6 Administrator Control	
11.7 IP &amp; DNS Management Organisational IP ranges are known, recorded and managed; 	
11.8 IoT Management Internet-facing devices should be securely configured and segregated as appropriate.</t>
  </si>
  <si>
    <t xml:space="preserve">12.1 Detection Capability 	
12.2 Security Monitoring 	
	</t>
  </si>
  <si>
    <t xml:space="preserve">13.1 Incident Response Protocol 	
13.2 Incident Reporting Procedure 	
13.3 Post-Incident Review &amp; Learning 	</t>
  </si>
  <si>
    <t xml:space="preserve">14.1 Data Recovery Capability 	
14.2 Back up Policies &amp; Procedures	
14.3 Disaster Recovery Policies &amp; Procedures	
14.4 BC/DR Testing Policies &amp; Procedures	
14.5 Data Protection Impact Assessments (DPIA)	
14.6 BC Contingency Plan 	</t>
  </si>
  <si>
    <t xml:space="preserve">15.1 Prior to Employment	
15.2 During Employment. 	
15.3 Staff Training &amp; Awareness Culture	
15.4 Staff Skills Assessment 	
15.5 Mobile / Remote Working Policy 	</t>
  </si>
  <si>
    <t xml:space="preserve">16.1 Equipment Location 	
16.2 Power Resilience	</t>
  </si>
  <si>
    <t xml:space="preserve">17.1 Access Control	
17.2 Internal Security 	</t>
  </si>
  <si>
    <t>Risk Register</t>
  </si>
  <si>
    <t>Risk Treatment Plan (Statement of Applicability)</t>
  </si>
  <si>
    <t>Average Current Risk Score</t>
  </si>
  <si>
    <t>Raised by</t>
  </si>
  <si>
    <t>Raised on Date</t>
  </si>
  <si>
    <t>Tier 1 Completion (%)</t>
  </si>
  <si>
    <t>Tier 2 Completion (%)</t>
  </si>
  <si>
    <t>Indiciative Risk Score (low 0 to high 25)</t>
  </si>
  <si>
    <t>Current Risk Profile</t>
  </si>
  <si>
    <t>Actions To Mitigate Risk Area</t>
  </si>
  <si>
    <t>Future Mitigating Actions</t>
  </si>
  <si>
    <t>Mitigation decision</t>
  </si>
  <si>
    <t>Notes/Priority</t>
  </si>
  <si>
    <t>Completion Date</t>
  </si>
  <si>
    <t xml:space="preserve">Description:Due to lack of detailed implementation of the following information and cyber security controls there is a risk to the organisation that the associated duty areas and sub-categories will be  ineffective unless the associated compliance areas are in place. </t>
  </si>
  <si>
    <t>Original risk recorded by (Default = initial entry)</t>
  </si>
  <si>
    <t>Date risk was identified</t>
  </si>
  <si>
    <t>Probability</t>
  </si>
  <si>
    <t>Impact</t>
  </si>
  <si>
    <t>Current Risk Score</t>
  </si>
  <si>
    <t>Target Score</t>
  </si>
  <si>
    <t>Actions identified to mitigate risk (Risk Treatment Plan - see action plans)</t>
  </si>
  <si>
    <t xml:space="preserve">Future actions identified to mitigate risk </t>
  </si>
  <si>
    <t>Modify the risk by implementing a control to reduce the likelihood of it occurring.
Avoid the risk by ceasing any activity that creates it. 
Share the risk with a third party. 
Retain the risk.</t>
  </si>
  <si>
    <t>Due Date for action completion</t>
  </si>
  <si>
    <t>Threat</t>
  </si>
  <si>
    <t>0. THREAT LEVEL (Environmental)</t>
  </si>
  <si>
    <t>Comprehensive integrated controls to mitigate against the threat of disruption from malicious cyber activity related to current level of activity in the sector. Current threat level in education sector is highest (Source Microsoft Security Intelligence https://www.microsoft.com/en-us/wdsi/threats )</t>
  </si>
  <si>
    <t>Default</t>
  </si>
  <si>
    <t>Average Current Risk</t>
  </si>
  <si>
    <t>Average current risk</t>
  </si>
  <si>
    <t>Aim: Tier 1 Only Score Card (Values from Assessment)</t>
  </si>
  <si>
    <t>Grade</t>
  </si>
  <si>
    <t>01. Organisational Governance Target Grade</t>
  </si>
  <si>
    <t>B &gt; 70%</t>
  </si>
  <si>
    <t>02. Risk Management Target Grade</t>
  </si>
  <si>
    <t>03. Supplier Management Target Grade</t>
  </si>
  <si>
    <t xml:space="preserve">A &gt; 90% </t>
  </si>
  <si>
    <t>Current Score</t>
  </si>
  <si>
    <t>C &gt; 50%</t>
  </si>
  <si>
    <t>D &gt; 30%</t>
  </si>
  <si>
    <t>E &gt; 20%</t>
  </si>
  <si>
    <t>F &lt; 20%</t>
  </si>
  <si>
    <t>04. Asset Management Target Grade</t>
  </si>
  <si>
    <t>05. Information Security Management Target Grade</t>
  </si>
  <si>
    <t>06. Service Resilience Target Grade</t>
  </si>
  <si>
    <t>07. Access Control Target Grade</t>
  </si>
  <si>
    <t>08. Media Management Target Grade</t>
  </si>
  <si>
    <t>09. System Management Target Grade</t>
  </si>
  <si>
    <t>10. Operational Security Target Grade</t>
  </si>
  <si>
    <t>11. Network Security Target Grade</t>
  </si>
  <si>
    <t>12.  Incident Detection Target Grade</t>
  </si>
  <si>
    <t>13. Incident Management Target Grade</t>
  </si>
  <si>
    <t>14. Business Continuity Target Grade</t>
  </si>
  <si>
    <t>15. People Target Grade</t>
  </si>
  <si>
    <t>16. Environmental Security Target Grade</t>
  </si>
  <si>
    <t>17. Physical/Building Security Target Grade</t>
  </si>
  <si>
    <t>Tier 1 Score Card</t>
  </si>
  <si>
    <t>Manage</t>
  </si>
  <si>
    <t>Protect</t>
  </si>
  <si>
    <t>Detect</t>
  </si>
  <si>
    <t>Respond &amp; Recover</t>
  </si>
  <si>
    <t>Organisational Governance</t>
  </si>
  <si>
    <t>Information Security Management</t>
  </si>
  <si>
    <t>Incident Detection</t>
  </si>
  <si>
    <t>Incident Management</t>
  </si>
  <si>
    <t>Risk Management</t>
  </si>
  <si>
    <t>People</t>
  </si>
  <si>
    <t>Business Continuity</t>
  </si>
  <si>
    <t>Supplier Management</t>
  </si>
  <si>
    <t>Service Resilience</t>
  </si>
  <si>
    <t>Asset Management</t>
  </si>
  <si>
    <t>Access Control</t>
  </si>
  <si>
    <t>Media Management</t>
  </si>
  <si>
    <t>Environmental Security</t>
  </si>
  <si>
    <t>Physical Building Security</t>
  </si>
  <si>
    <t>System Management</t>
  </si>
  <si>
    <t>Operational Security</t>
  </si>
  <si>
    <t>Network Security</t>
  </si>
  <si>
    <t>Aim: Tier 2 Only Score Card (Values from Assessment)</t>
  </si>
  <si>
    <t>Tier 2 Aim Score Card</t>
  </si>
  <si>
    <t>Aim: Combined Score Card (Values from Assessment)</t>
  </si>
  <si>
    <t>Combined Aim (Tier 1 and Tier 2) Score Card</t>
  </si>
  <si>
    <t>PSCRF2 translation to ISO 27001 *ISO unique reporting: A.2 Terms and Definitions, A.3 Structure of information security standards. 
*Please note that ISO Certification is only valid if authorised by process of a completed assessment validated by an ISO/IEC accredited supplier. Information is available from here https://www.iso.org/isoiec-27001-information-security.html.</t>
  </si>
  <si>
    <t xml:space="preserve">ISO 27001 Control Section  </t>
  </si>
  <si>
    <t xml:space="preserve">PSCRF </t>
  </si>
  <si>
    <t>Compliance Reports</t>
  </si>
  <si>
    <t>*ISO unique reporting: A.2 Terms and Definitions, A.3 Structure of information security standards</t>
  </si>
  <si>
    <t xml:space="preserve">Number of compliant controls </t>
  </si>
  <si>
    <t>Condition</t>
  </si>
  <si>
    <t>Report Generated: ISO Guidance plus corresponding extract from main report sheet</t>
  </si>
  <si>
    <t>Control Area</t>
  </si>
  <si>
    <t>Sub Category</t>
  </si>
  <si>
    <t>Control Description</t>
  </si>
  <si>
    <t>Combined Complete</t>
  </si>
  <si>
    <t>A.18.1 Compliance with legal and contractual requirements</t>
  </si>
  <si>
    <t>A.18.1.1 Identification of applicable legislation and contractual requirements</t>
  </si>
  <si>
    <t>All relevant legislative statutory, regulatory, contractual requirements and the organisation’s approach to meet these requirements shall be explicitly identified, documented and kept up to date for each information system and the organisation.</t>
  </si>
  <si>
    <t>A.1.1 Strategic direction for information security</t>
  </si>
  <si>
    <t>A.1.1.1 Executive level view of information security across the organisation</t>
  </si>
  <si>
    <t>A strategic set of policies for information security shall be defined, for the organisation, published and communicated to employees and relevant external parties.</t>
  </si>
  <si>
    <t>A.18.2 Information security reviews</t>
  </si>
  <si>
    <t>A.18.2.2 Compliance with security policies and standards</t>
  </si>
  <si>
    <t>Managers shall regularly review the compliance of information processing and procedures within their area of responsibility with the appropriate security policies, standards and any other security requirements.</t>
  </si>
  <si>
    <r>
      <t xml:space="preserve">1.4 </t>
    </r>
    <r>
      <rPr>
        <b/>
        <sz val="11"/>
        <color theme="1"/>
        <rFont val="Helvetica"/>
      </rPr>
      <t>Regulatory Compliance</t>
    </r>
  </si>
  <si>
    <t>A.18.2.1 Independent review of information security</t>
  </si>
  <si>
    <t>The organisation’s approach to managing information security and its implementation (i.e. control objectives, controls, policies, processes and procedures for information security) shall be reviewed independently at planned intervals or when significant changes occur.</t>
  </si>
  <si>
    <t>A.4.1 Risk Management Policy</t>
  </si>
  <si>
    <t>A.4.1.1 Policies for information security risk management</t>
  </si>
  <si>
    <t>A set of policies for information security  risk management shall be defined, approved by management, published and communicated to employees and relevant external parties.</t>
  </si>
  <si>
    <t>4 Risk Management</t>
  </si>
  <si>
    <t>A.4.1.6 Introduce Risk controls</t>
  </si>
  <si>
    <t>Extend the Risk management model to include compliant risk controls and communications</t>
  </si>
  <si>
    <t>A.4.1.8 Introduce Project/Workstream Risk plans</t>
  </si>
  <si>
    <t>Ensure recording and consideration of risks associated with each workstream</t>
  </si>
  <si>
    <t>A.4.1.12 Embed updated procedures across organisation</t>
  </si>
  <si>
    <t>The policies for risk management to be communicated, shared and standardised across the organisation</t>
  </si>
  <si>
    <t>Tier 1 Complete</t>
  </si>
  <si>
    <t>A.15.1 Information security in supplier relationships</t>
  </si>
  <si>
    <t>A.15.1.3 Information and communication technology supply chain</t>
  </si>
  <si>
    <t>Agreements with suppliers shall include requirements to address the information security risks associated with information and communications technology services and product supply chain.</t>
  </si>
  <si>
    <t>A.15.1.1 Information security policy for supplier relationships</t>
  </si>
  <si>
    <t>Information security requirements for mitigating the risks associated with supplier’s access to the organisation’s assets shall be agreed with the supplier and documented.</t>
  </si>
  <si>
    <t>A.15.1.2 Addressing security within supplier agreements</t>
  </si>
  <si>
    <t>All relevant information security requirements shall be established and agreed with each supplier that may access, process, store, communicate, or provide IT infrastructure components for, the organisation’s information.</t>
  </si>
  <si>
    <t>A.13.1 Network and cloud security management</t>
  </si>
  <si>
    <t>A.13.1.2 Security of network
services</t>
  </si>
  <si>
    <t>Security mechanisms, service levels and management requirements of all network/cloud services shall be identified and included in network services agreements, whether these services are provided in-house or outsourced.</t>
  </si>
  <si>
    <t>A.8.1 Responsibility for assets (*2 Hardware)</t>
  </si>
  <si>
    <t>A.8.1.1 Inventory of assets</t>
  </si>
  <si>
    <t>Assets associated with information and information processing facilities shall be identified and an inventory of these assets shall be drawn up and maintained.</t>
  </si>
  <si>
    <t>A.8.1 Responsibility for assets (*3 Software)</t>
  </si>
  <si>
    <t>A.13.1.1 Network/Cloud controls</t>
  </si>
  <si>
    <t>Networks (including Cloud based Virtual Networks) shall be managed and controlled to protect information in systems and applications.</t>
  </si>
  <si>
    <t>A.5.1 Management direction for information security</t>
  </si>
  <si>
    <t>A.5.1.1 Policies for information security</t>
  </si>
  <si>
    <t>A set of policies for information security shall be defined, approved by management, published and communicated to employees and relevant external parties.</t>
  </si>
  <si>
    <t>A.14.1 Security requirements of information systems</t>
  </si>
  <si>
    <t>A.14.1.1 Information security
requirements analysis
and specification</t>
  </si>
  <si>
    <t>The information security related requirements shall be included in the requirements for new information systems or enhancements to existing information systems.</t>
  </si>
  <si>
    <t>A.12.1 Operational procedures and responsibilities</t>
  </si>
  <si>
    <t>A.12.1.3 Capacity management</t>
  </si>
  <si>
    <t>The use of resources shall be monitored, tuned and projections made of future capacity requirements to ensure the required system performance.</t>
  </si>
  <si>
    <t>A.8.2 Information classification</t>
  </si>
  <si>
    <t>A.8.2.1 Classification of information</t>
  </si>
  <si>
    <t>Information shall be classified in terms of legal requirements, value, criticality and sensitivity to unauthorised disclosure or modification.</t>
  </si>
  <si>
    <t>A.8.1 Responsibility for assets (*1 Information)</t>
  </si>
  <si>
    <t>A.8.2.3 Handling of assets</t>
  </si>
  <si>
    <t>Procedures for handling assets shall be developed and implemented in accordance with the information classification scheme adopted by the organisation.</t>
  </si>
  <si>
    <t>A.17.1 Information security continuity</t>
  </si>
  <si>
    <t>A.17.1.1 Planning information security continuity</t>
  </si>
  <si>
    <t>The organisation shall determine its requirements for information security and the continuity of information security management in adverse situations, e.g. during a crisis or disaster.</t>
  </si>
  <si>
    <t>A.9.2 User access management</t>
  </si>
  <si>
    <t>A.9.2.1 User registration and de-registration</t>
  </si>
  <si>
    <t>A formal user registration and de-registration process shall be implemented to enable assignment of access rights.</t>
  </si>
  <si>
    <t>A.9.2.2 User access provisioning</t>
  </si>
  <si>
    <t>A formal user access provisioning process shall be implemented to assign or revoke access rights for all user types to all systems and services.</t>
  </si>
  <si>
    <t>A.9.2.3 Management of privileged access rights</t>
  </si>
  <si>
    <t>The allocation and use of privileged access rights shall be restricted and controlled.</t>
  </si>
  <si>
    <t>A.9.1 Business requirements of access control</t>
  </si>
  <si>
    <t>A.9.1.2 Access to networks and network services</t>
  </si>
  <si>
    <t>Users shall only be provided with access to the network and network services that they have been specifically authorised to use.</t>
  </si>
  <si>
    <t>A.8.3 Media Handling</t>
  </si>
  <si>
    <t>A.8.3.1 Management of removable media</t>
  </si>
  <si>
    <t>Procedures shall be implemented for the management of removable media in accordance with the classification scheme adopted by the organisation.</t>
  </si>
  <si>
    <t>A.8.1 Responsibility for assets * et seq.</t>
  </si>
  <si>
    <t>A.10.1 Cryptographic controls</t>
  </si>
  <si>
    <t>A.10.1.1 Policy on the use of cryptographic controls</t>
  </si>
  <si>
    <t>A policy on the use of cryptographic controls for protection of information shall be developed and implemented.</t>
  </si>
  <si>
    <t>A.14.2 Security in development and support processes</t>
  </si>
  <si>
    <t>A.14.2.1 Secure development policy</t>
  </si>
  <si>
    <t>Rules for the development of software and systems shall be established and applied to developments within the organisation.</t>
  </si>
  <si>
    <t>A.14.2.5 Secure system engineering principles</t>
  </si>
  <si>
    <t>Principles for engineering secure systems shall be established, documented, maintained and applied to any information system implementation efforts.</t>
  </si>
  <si>
    <t>A.14.2.2 System change control procedures</t>
  </si>
  <si>
    <t>Changes to systems within the development lifecycle shall be controlled by the use of formal change control procedures.</t>
  </si>
  <si>
    <t>A.14.2.8 System security testing</t>
  </si>
  <si>
    <t>Testing of security functionality shall be carried out during development.</t>
  </si>
  <si>
    <t>A.12.2 Protection from malware</t>
  </si>
  <si>
    <t>A.12.2.1 Controls against malware</t>
  </si>
  <si>
    <t>Detection, prevention and recovery controls to protect against malware shall be implemented, combined with appropriate user awareness.</t>
  </si>
  <si>
    <t>A.13.2 Information transfer</t>
  </si>
  <si>
    <t>A.13.2.3 Electronic messaging</t>
  </si>
  <si>
    <t>Information involved in electronic messaging shall be appropriately protected.</t>
  </si>
  <si>
    <t>A.12.5 Control of operational software</t>
  </si>
  <si>
    <t>A.12.5.1 Installation of software on operational systems</t>
  </si>
  <si>
    <t>Procedures shall be implemented to control the installation of software on operational systems.</t>
  </si>
  <si>
    <t>A.12.6 Technical vulnerability management</t>
  </si>
  <si>
    <t>A.12.6.1 Management of technical vulnerabilities</t>
  </si>
  <si>
    <t>Information about technical vulnerabilities of information systems being used shall be obtained in a timely fashion, the organisation’s exposure to such vulnerabilities evaluated and appropriate measures taken to address the associated risk.</t>
  </si>
  <si>
    <t>A.12.4 Logging and monitoring</t>
  </si>
  <si>
    <t>A.12.4.2 Protection of log information</t>
  </si>
  <si>
    <t>Logging facilities and log information shall be protected against tampering and unauthorised access.</t>
  </si>
  <si>
    <t>A.12.4.1 Event logging</t>
  </si>
  <si>
    <t>Event logs recording user activities, exceptions, faults and information security events shall be produced, kept and regularly reviewed.</t>
  </si>
  <si>
    <t>A.8.1 Responsibility for assets</t>
  </si>
  <si>
    <t>A.13.1.3 Segregation in networks/cloud environments</t>
  </si>
  <si>
    <t>Groups of information services, users and information systems shall be segregated on networks/cloud environments.</t>
  </si>
  <si>
    <t>A.9.1.1 Access control policy</t>
  </si>
  <si>
    <t>An access control policy shall be established, documented and reviewed based on business and information security requirements.</t>
  </si>
  <si>
    <t>A.16.1 Management of information security incidents and improvements</t>
  </si>
  <si>
    <t>A.16.1.1 Responsibilities and procedures</t>
  </si>
  <si>
    <t>Management responsibilities and procedures shall be established to ensure a quick, effective and orderly response to information security incidents.</t>
  </si>
  <si>
    <t>A.16.1.2 Reporting information security events</t>
  </si>
  <si>
    <t>Information security events shall be reported through appropriate management channels as quickly as possible.</t>
  </si>
  <si>
    <t>A.16.1.6 Learning from information security incidents</t>
  </si>
  <si>
    <t>Knowledge gained from analysing and resolving information security incidents shall be used to reduce the likelihood or impact of future incidents.</t>
  </si>
  <si>
    <t>A.12.3 Backup</t>
  </si>
  <si>
    <t>A.12.3.1 Information backup</t>
  </si>
  <si>
    <t>Backup copies of information, software and system images shall be taken and tested regularly in accordance with an agreed backup policy.</t>
  </si>
  <si>
    <t>A.17.1.3 Verify, review and evaluate information security continuity</t>
  </si>
  <si>
    <t>The organisation shall verify the established and implemented information security continuity controls at regular intervals in order to ensure that they are valid and effective during adverse situations.</t>
  </si>
  <si>
    <t>A.7.1 Prior to employment</t>
  </si>
  <si>
    <t>A.7.1.1 Screening</t>
  </si>
  <si>
    <t>Background verification checks on all candidates for employment shall be carried out in accordance with relevant laws, regulations and ethics and shall be proportional to the business requirements, the classification of the information to be accessed and the perceived risks.</t>
  </si>
  <si>
    <t>A.7.2 During employment</t>
  </si>
  <si>
    <t>A.7.2.1 Management responsibilities</t>
  </si>
  <si>
    <t>Management shall require all employees and contractors to apply information security in accordance with the established policies and procedures of the organisation.</t>
  </si>
  <si>
    <t>A.7.2.2 Information security awareness, education and training</t>
  </si>
  <si>
    <t>All employees of the organisation and, where relevant, contractors shall receive appropriate awareness education and training and regular updates in organisational policies and procedures, as relevant for their job function.</t>
  </si>
  <si>
    <t>A.6.1 Internal organisation</t>
  </si>
  <si>
    <t>A.6.1.1 Information security roles and responsibilities</t>
  </si>
  <si>
    <t>All information security responsibilities shall be defined and allocated.</t>
  </si>
  <si>
    <t>A.6.2 Mobile devices and teleworking</t>
  </si>
  <si>
    <t>A.6.2.1 Mobile device policy</t>
  </si>
  <si>
    <t>A policy and supporting security measures shall be adopted to manage the risks introduced by using mobile devices.</t>
  </si>
  <si>
    <t>A.11.2 Equipment</t>
  </si>
  <si>
    <t>A.11.2.1 Equipment siting and protection</t>
  </si>
  <si>
    <t>Equipment shall be sited and protected to reduce the risks from environmental threats and hazards, and opportunities for unauthorised access.</t>
  </si>
  <si>
    <t>A.11.2.2 Supporting utilities</t>
  </si>
  <si>
    <t>Equipment shall be protected from power failures and other disruptions caused by failures in supporting utilities.</t>
  </si>
  <si>
    <t>A.11.1 Secure areas</t>
  </si>
  <si>
    <t>A.11.1.2 Physical entry controls</t>
  </si>
  <si>
    <t>Secure areas shall be protected by appropriate entry controls to ensure that only authorised personnel are allowed access.</t>
  </si>
  <si>
    <t>A.11.1.3 Securing offices, rooms and facilities</t>
  </si>
  <si>
    <t>Physical security for offices, rooms and facilities shall be designed and applied.</t>
  </si>
  <si>
    <t xml:space="preserve">PSCRF Version 2 translation to 10 Steps *Ten Steps Specific Guidance: https://www.ncsc.gov.uk/collection/10-steps  </t>
  </si>
  <si>
    <t>10 Steps</t>
  </si>
  <si>
    <t>Link to further information</t>
  </si>
  <si>
    <t xml:space="preserve">https://www.ncsc.gov.uk/collection/10-steps </t>
  </si>
  <si>
    <t xml:space="preserve">Take a risk-based approach to securing your data and systems.
Taking risks is a natural part of doing business. Risk management informs decisions so that the right balance of threats and opportunities can be achieved to best deliver your business objectives. Risk management in the cyber security domain helps ensure that the technology, systems and information in your organisation are protected in the most appropriate way, and that resources are focussed on the things that matter most to your business. A good risk management approach will be embedded throughout your organisation and complement the way you manage other business risks.
</t>
  </si>
  <si>
    <t xml:space="preserve">https://www.ncsc.gov.uk/collection/10-steps/risk-management </t>
  </si>
  <si>
    <t>Most organisations rely upon suppliers to deliver products, systems, and services. An attack on your suppliers can be just as damaging to you as one that directly targets your own organisation. Supply chains are often large and complex, and effectively securing the supply chain can be hard because vulnerabilities can be inherent, introduced or exploited at any point within it. The first step is to understand your supply chain, including commodity suppliers such cloud service providers and those suppliers you hold a bespoke contract with. Exercising influence where you can, and encouraging continuous improvement, will help improve security across your supply chain.</t>
  </si>
  <si>
    <t>https://www.ncsc.gov.uk/collection/10-steps/supply-chain-security</t>
  </si>
  <si>
    <t>Asset management encompasses the way you can establish and maintain the required knowledge of your assets. Over time, systems generally grow organically, and it can be hard to maintain an understanding of all the assets within your environment. Incidents can occur as the result of not fully understanding an environment, whether it is an unpatched service, an exposed cloud storage account or a mis-classified document. Ensuring you know about all of these assets is a fundamental precursor to being able to understand and address the resulting risks. Understanding when your systems will no longer be supported can help you to better plan for upgrades and replacements, to help avoid running vulnerable legacy systems.</t>
  </si>
  <si>
    <t xml:space="preserve">https://www.ncsc.gov.uk/collection/10-steps/asset-management </t>
  </si>
  <si>
    <t>Access to data, systems and services need to be protected. Understanding who or what needs access, and under what conditions, is just as important as knowing who needs to be kept out. You must choose appropriate methods to establish and prove the identity of users, devices, or systems, with enough confidence to make access control decisions. A good approach to identity and access management will make it hard for attackers to pretend they are legitimate, whilst keeping it as simple as possible for legitimate users to access what they need.</t>
  </si>
  <si>
    <t xml:space="preserve">https://www.ncsc.gov.uk/collection/10-steps/identity-and-access-management </t>
  </si>
  <si>
    <t>Data needs to be protected from unauthorised access, modification, or deletion. This involves ensuring data is protected in transit, at rest, and at end of life (that is, effectively sanitising or destroying storage media after use). In many cases data will be outside your direct control, so it important to consider the protections that you can apply as well as the assurances you may need from third parties. With the rise in increasingly tailored ransomware attacks preventing organisations from accessing their systems and data stored on them, other relevant security measures should include maintaining up-to-date, isolated, offline backup copies of all important data.</t>
  </si>
  <si>
    <t xml:space="preserve">https://www.ncsc.gov.uk/collection/10-steps/data-security </t>
  </si>
  <si>
    <t>The technology and cyber security landscape is constantly evolving. To address this, organisations need to ensure that good cyber security is baked into their systems and services from the outset, and that those systems and services can be maintained and updated to adapt effectively to emerging threats and risks.</t>
  </si>
  <si>
    <t xml:space="preserve">https://www.ncsc.gov.uk/collection/10-steps/architecture-and-configuration </t>
  </si>
  <si>
    <t>The majority of cyber security incidents are the result of attackers exploiting publicly disclosed vulnerabilities to gain access to systems and networks. Attackers will, often indiscriminately, seek to exploit vulnerabilities as soon as they have been disclosed. So it is important (and essential for any systems that are exploitable from the internet) to install security updates as soon as possible to protect your organisation. Some vulnerabilities may be harder to fix, and a good vulnerability management process will help you understand which ones are most serious and need addressing first.</t>
  </si>
  <si>
    <t xml:space="preserve">https://www.ncsc.gov.uk/collection/10-steps/vulnerability-management </t>
  </si>
  <si>
    <t>Collecting logs is essential to understand how your systems are being used and is the foundation of security (or protective) monitoring. In the event of a concern or potential security incident, good logging practices will allow you to retrospectively look at what has happened and understand the impact of the incident. Security monitoring takes this further and involves the active analysis of logging information to look for signs of known attacks or unusual system behaviour, enabling organisations to detect events that could be deemed as a security incident, and respond accordingly in order to minimise the impact.</t>
  </si>
  <si>
    <t xml:space="preserve">https://www.ncsc.gov.uk/collection/10-steps/logging-and-monitoring </t>
  </si>
  <si>
    <t>Incidents can have a huge impact on an organisation in terms of cost, productivity and reputation. However, good incident management will reduce the impact when they do happen. Being able to detect and quickly respond to incidents will help to prevent further damage, reducing the financial and operational impact. Managing the incident whilst in the media spotlight will reduce the reputational impact. Finally, applying what you’ve learned in the aftermath of an incident will mean you are better prepared for any future incidents.</t>
  </si>
  <si>
    <t xml:space="preserve">https://www.ncsc.gov.uk/collection/10-steps/incident-management </t>
  </si>
  <si>
    <t xml:space="preserve">People should be at the heart of any cyber security strategy. Good security takes into account the way people work in practice, and doesn't get in the way of people getting their jobs done. People can also be one of your most effective resources in preventing incidents (or detecting when one has occurred), provided they are properly engaged and there is a positive cyber security culture which encourages them to speak up. Supporting your staff to obtain the skills and knowledge required to work securely is often done through the means of awareness or training. This not only helps protect your organisation, but also demonstrates that you value your staff, and recognise their importance to the business.
</t>
  </si>
  <si>
    <t xml:space="preserve">https://www.ncsc.gov.uk/collection/10-steps/engagement-and-training </t>
  </si>
  <si>
    <t>Cyber Essentials Question Set - Montpellier - from April 24th 2023</t>
  </si>
  <si>
    <t xml:space="preserve">Indicative scoring from PSCRF Assessment 
*Only for use with Pervade CS Conversion module© </t>
  </si>
  <si>
    <r>
      <t>This spreadsheet is published to help only with gathering information across departments.</t>
    </r>
    <r>
      <rPr>
        <b/>
        <sz val="12"/>
        <color theme="1"/>
        <rFont val="Calibri"/>
        <family val="2"/>
        <scheme val="minor"/>
      </rPr>
      <t xml:space="preserve"> Your submission must be inputted and submitted on the Cyber Essentials portal</t>
    </r>
    <r>
      <rPr>
        <sz val="11"/>
        <color theme="1"/>
        <rFont val="Calibri"/>
        <family val="2"/>
        <scheme val="minor"/>
      </rPr>
      <t xml:space="preserve">
The GOLD package includes:
  - Pre-assessment of responses on the portal within 24 hours of submission to identify points of failure to be addressed
  - Up to an hour-long call with technician to talk through issues or clarifications (within 24 hours of submission)
  - Clarifications requested via spreadsheet report
  - Client to update responses on portal
  - Further pre-assessment and final review by Cyber Essentials assessor
  - Issuing a certificate following successful submission to the portal 
For more information on this service, please visit https://www.indelibledata.co.uk/cyber-essentials-basic-assessment-and-certification/ 
Many companies simply input responses straight into the portal but it is sometimes helpful to use spreadsheets to find potential gaps, or plan work with other departments or third parties (such as ACE Practitioners or Indelible Data Trusted Partners).
If you have purchased access to the </t>
    </r>
    <r>
      <rPr>
        <b/>
        <sz val="12"/>
        <color theme="1"/>
        <rFont val="Calibri"/>
        <family val="2"/>
        <scheme val="minor"/>
      </rPr>
      <t>Essential Guide</t>
    </r>
    <r>
      <rPr>
        <sz val="11"/>
        <color theme="1"/>
        <rFont val="Calibri"/>
        <family val="2"/>
        <scheme val="minor"/>
      </rPr>
      <t>, the hyperlinked question numbers will present the relevant areas to assist you with answering the questions. Access to the guide is included with GOLD and SILVER packages
Please note that the "Please select" cells are drop down lists that can be accessed by clicking the arrow that appears beside the cell when clicked.</t>
    </r>
  </si>
  <si>
    <t>Please note that the translation of the compliance position from any PSCRF assessment is to be used as an indicator of the organisational readiness for conducting and achieving compliance with the Cyber Essentials (+) scheme and standards. PSCRF2 translation to Cyber Essentials/CE+ should be confirmed by completion of readiness assessment - Guidance is here  https://iasme.co.uk/cyber-blog/introducing-the-cyber-essentials-readiness-tool/ . Readiness assessment tool is here https://getreadyforcyberessentials.iasme.co.uk/ . *Please note that CE and CE+ Certification are only valid if authorised by process of a completed assessment validated by an IASME/NCSC approved supplier</t>
  </si>
  <si>
    <t>Category</t>
  </si>
  <si>
    <t>Sub-category</t>
  </si>
  <si>
    <t>Question number</t>
  </si>
  <si>
    <t>Question</t>
  </si>
  <si>
    <t>Guidance</t>
  </si>
  <si>
    <t>Answer type - 
notes / multiple choice / Yes/No</t>
  </si>
  <si>
    <t>Response</t>
  </si>
  <si>
    <t>Question logic</t>
  </si>
  <si>
    <t>Applicant notes (optional)</t>
  </si>
  <si>
    <t>Equivalence position from PSCRF V2 Assessment</t>
  </si>
  <si>
    <t>Areas of Compliance</t>
  </si>
  <si>
    <t xml:space="preserve">Terms and conditions </t>
  </si>
  <si>
    <t>Terms and conditions</t>
  </si>
  <si>
    <t>Please read these terms and conditions carefully. Do you agree to these terms?</t>
  </si>
  <si>
    <t>NOTE: If you do not agree to these terms, your answers will not be assessed or certified</t>
  </si>
  <si>
    <t>Yes/No</t>
  </si>
  <si>
    <t>Please select</t>
  </si>
  <si>
    <t>This section contains the registration and organisational information required for completion of the assessment.
This section contains the registration and organisational information required for completion of the assessment.
This section contains the registration and organisational information required for completion of the assessment.
This section contains the registration and organisational information required for completion of the assessment.</t>
  </si>
  <si>
    <t>Company size</t>
  </si>
  <si>
    <t>Based on the EU definitions of Micro (&lt;10 employees, &lt; €2m turnover),  Small (&lt;50 employees, &lt; €10m turnover) , Medium (&lt;250 employees, &lt; €50m turnover) or Large.</t>
  </si>
  <si>
    <t>Organisation</t>
  </si>
  <si>
    <t>Your Organisation</t>
  </si>
  <si>
    <t>In this section we need to know a little about how your organisation is set up so we can ask you the most appropriate questions.</t>
  </si>
  <si>
    <t>A1.1</t>
  </si>
  <si>
    <t>What is your organisation's name (for companies: as registered with Companies House)?</t>
  </si>
  <si>
    <t>Please provide the full registered name for the company being certified. If you are certifying the local entity of a multinational company, provide the name of the local entity as per Companies House registration. 
Certification should cover one organisation; there are occasions when a certificate can be issued to more than one company.  This will be determined by the IT infrastructure.  An example would be where all the companies within a company group share the same IT Infrastructure. 
If a client requires certification for a company that has more than one subsidiary registered with Companies House under different names and registration numbers, as long as they share the same network boundary, they can all be entered within one certificate.   
For example: The Stationery Group, incorporating subsidiaries, The Paper Mill and The Pen House.  
Adding a trading name to the certification: If an organisation operates under a different trading name to the registered company name, this may also be entered, For example: registered company trading as Company Y. 
The answer provided to A1.1 will be used to generate the CE certificate.</t>
  </si>
  <si>
    <t>Notes</t>
  </si>
  <si>
    <t>A1.2</t>
  </si>
  <si>
    <t>What type of organisation are you?</t>
  </si>
  <si>
    <t>“LTD”  - Limited Company (Ltd or PLC)
“LLP” - Limited Liability Partnership (LLP)
“CIC” - Community Interest Company (CIC)
“COP” - Cooperative
“MTL” - Other Registered Mutual (Community Benefit Society, Credit Union, Building Society, Friendly Society)
“CHA” - Registered Charity
“GOV” - Government Agency or Public Body
“SOL” - Sole Trader
“PRT” - Other Partnership
“SOC” - Other club / Society
“OTH” - Other organisation</t>
  </si>
  <si>
    <t>Multiple choice</t>
  </si>
  <si>
    <t>A1.3</t>
  </si>
  <si>
    <t>What is your organisation's registration number (if you have one)?</t>
  </si>
  <si>
    <t>If you are a UK limited company, your registration number will be provided by Companies House, in the Republic of Ireland, this will be provided by Companies Registration Office. Charities, partnerships and other organisations should provide their registration number if applicable.
If a client is applying for certification for more than one registered company, just one registration number can be entered to represent the entire group.</t>
  </si>
  <si>
    <t>A1.4</t>
  </si>
  <si>
    <t>What is your organisation's address (for companies: as registered with Companies House)?</t>
  </si>
  <si>
    <t>Please provide the legal registered address for your organisation, if different from the main operating location.</t>
  </si>
  <si>
    <t>A1.5</t>
  </si>
  <si>
    <t>What is your main business?</t>
  </si>
  <si>
    <t>Please summarise the main occupation of your organisation.</t>
  </si>
  <si>
    <t>A1.6</t>
  </si>
  <si>
    <t>What is your website address?</t>
  </si>
  <si>
    <t>Please provide your website address (if you have one). This can be a Facebook/LinkedIn page  if you prefer.</t>
  </si>
  <si>
    <t>A1.7</t>
  </si>
  <si>
    <t>Is this application a renewal of an existing certification or is it the first time you have applied for certification?</t>
  </si>
  <si>
    <t>The Cyber Essentials certification requires annual renewal. If you have previously achieved Cyber Essentials please select "Renewal". If you have not previously achieved Cyber Essentials please select "First Time Application".</t>
  </si>
  <si>
    <t>Select either "Renewal" or "First Time Application"</t>
  </si>
  <si>
    <t>A1.8</t>
  </si>
  <si>
    <t>What is your main reason for applying for certification?</t>
  </si>
  <si>
    <r>
      <t>Please let us know the main reason why you are applying for certification. If there are multiple reasons, please select the one that is most important to you. This helps us to understand how people are using our certifications.</t>
    </r>
    <r>
      <rPr>
        <i/>
        <sz val="10"/>
        <rFont val="Calibri"/>
        <family val="2"/>
        <scheme val="minor"/>
      </rPr>
      <t xml:space="preserve"> (If your reason for certifying is for a government contract, please provide the contract or framework name. This information is helpful to us but you are not required to provide it).</t>
    </r>
  </si>
  <si>
    <t>Multiple Choice + notes field:  "required for a commercial contract", "required for government contract", "required by customer", "required by insurer", "required by regulatory body", "required for a grant", "to meet data protection requirements", "to generally improve our security", "other"</t>
  </si>
  <si>
    <r>
      <rPr>
        <b/>
        <sz val="11"/>
        <color theme="1"/>
        <rFont val="Calibri"/>
        <family val="2"/>
        <scheme val="minor"/>
      </rPr>
      <t>Remove as applicable:</t>
    </r>
    <r>
      <rPr>
        <sz val="11"/>
        <color theme="1"/>
        <rFont val="Calibri"/>
        <family val="2"/>
        <scheme val="minor"/>
      </rPr>
      <t xml:space="preserve">
 -Required for a commercial contract
 -Required for government contractrequired by customer
 -Required by insurer 
 -Required by regulatory body 
 -Required for a grant
 -To meet data protection requirements 
 -To generally improve our security
 -Other</t>
    </r>
  </si>
  <si>
    <t>A1.8.1</t>
  </si>
  <si>
    <t>What is your secondary reason for applying for certification?</t>
  </si>
  <si>
    <t>Please let us know the secondary reason why you are applying for certification. This helps us to understand how people are using our certifications.</t>
  </si>
  <si>
    <t>Multiple Choice + notes field:  
"required for a commercial contract", "required for government contract", 
"to give confidence to our customers", 
"required by insurer", 
"required by regulator", 
"required for a grant",  
"to generally improve our security", 
"other"</t>
  </si>
  <si>
    <t>A1.9</t>
  </si>
  <si>
    <t>Have you read the 'Cyber Essentials Requirements for IT Infrastructure' document?</t>
  </si>
  <si>
    <r>
      <t xml:space="preserve">Document is available on the NCSC Cyber Essentials website and should be read before completing this question set.  </t>
    </r>
    <r>
      <rPr>
        <i/>
        <sz val="10"/>
        <color theme="1"/>
        <rFont val="Calibri (Body)"/>
      </rPr>
      <t>https://www.ncsc.gov.uk/files/Cyber-Essentials-Requirements-for-IT-infrastructure-3-0.pdf</t>
    </r>
  </si>
  <si>
    <t>https://www.ncsc.gov.uk/files/Cyber-Essentials-Requirements-for-Infrastructure-v3-1-January-2023.pdf</t>
  </si>
  <si>
    <t>A1.10</t>
  </si>
  <si>
    <t>Can IASME and their expert partners contact you if you experience a cyber breach?</t>
  </si>
  <si>
    <t>We would like feedback on how well the controls are protecting organisations. If you agree to this we will provide you with a contact email and ask that you let us know if you do experience a cyber breach. IASME and expert partners will then contact you to find out a little more but all information will be kept confidential</t>
  </si>
  <si>
    <t>Scope of Assessment</t>
  </si>
  <si>
    <r>
      <t xml:space="preserve">In this section, we need you to describe the elements of your organisation which you want to certify to this accreditation. The scope should be either the whole organisation or an organisational sub-unit (for example, the UK operation of a multinational company).  All computers, laptops, servers, mobile phones, tablets and firewalls/routers that can access the internet and are used by this organisation or sub-unit to access organisational data or services  should be considered "in-scope". All locations that are owned or operated by this organisation or sub-unit, whether in the UK or internationally should be considered "in-scope".  </t>
    </r>
    <r>
      <rPr>
        <b/>
        <sz val="10"/>
        <rFont val="Calibri (Body)"/>
      </rPr>
      <t xml:space="preserve">A scope that does not include end user devices is not acceptable.
The scoping requirements have been updated to include cloud services.  More information can be found in the ‘Cyber Essentials requirement for Infrastructure v3.0’ document.  Link is referenced in question A1.10. </t>
    </r>
  </si>
  <si>
    <t>A2.1</t>
  </si>
  <si>
    <t xml:space="preserve">Does the scope of this assessment cover your whole organisation? Please note: Your organisation is only eligible for free cyber insurance if your assessment covers your whole company, if you answer "No" to this question you will not be invited to apply for insurance. </t>
  </si>
  <si>
    <t>Your whole organisation would include all divisions and all people and devices that use business data.</t>
  </si>
  <si>
    <t>PSCRF V2 Scope includes the whole of the organisation as a mandatory requirement</t>
  </si>
  <si>
    <t>A2.2</t>
  </si>
  <si>
    <t>If it is not the whole organisation, then what scope description would you like to appear on your certificate and website?</t>
  </si>
  <si>
    <t>Your scope description should provide details of any areas of your business that have internet access and have been excluded from the assessment. 
You will need to have a clear excluding statement within your scope description, for example, "whole organisation excluding development network".</t>
  </si>
  <si>
    <t>If no to question A2.1</t>
  </si>
  <si>
    <t>A2.3</t>
  </si>
  <si>
    <t>Please describe the geographical locations of your business which are in the scope of this assessment.</t>
  </si>
  <si>
    <t>You should provide either a broad description (i.e. All UK offices) or simply list the locations in scope (i.e. Manchester and Glasgow retail stores).</t>
  </si>
  <si>
    <t>A2.4</t>
  </si>
  <si>
    <r>
      <t xml:space="preserve">Please list the quantities of laptops, </t>
    </r>
    <r>
      <rPr>
        <sz val="10"/>
        <color theme="1"/>
        <rFont val="Calibri (Body)"/>
      </rPr>
      <t>desktops</t>
    </r>
    <r>
      <rPr>
        <sz val="10"/>
        <color theme="1"/>
        <rFont val="Calibri"/>
        <family val="2"/>
        <scheme val="minor"/>
      </rPr>
      <t xml:space="preserve"> and virtual desktops within the scope of this assessment. You must include make and operating system versions for all devices.  For Windows devices the Edition and Feature version are also required. </t>
    </r>
    <r>
      <rPr>
        <sz val="10"/>
        <color theme="1"/>
        <rFont val="Calibri (Body)"/>
      </rPr>
      <t>All devices that are connecting to cloud services must be included.</t>
    </r>
  </si>
  <si>
    <r>
      <t xml:space="preserve">Please provide a summary of all laptops, computers  and virtual desktops that are used for accessing organisational data or services and have access to the internet (for example, “We have 25 DELL Vostro 5515 laptops running Windows 10 Professional version 20H2 and 10 MacBook Air laptops running MacOS Big Sur"). </t>
    </r>
    <r>
      <rPr>
        <i/>
        <sz val="10"/>
        <rFont val="Calibri"/>
        <family val="2"/>
        <scheme val="minor"/>
      </rPr>
      <t xml:space="preserve">This applies to both corporate and personal owned devices (BYOD). </t>
    </r>
    <r>
      <rPr>
        <i/>
        <sz val="10"/>
        <color theme="1"/>
        <rFont val="Calibri"/>
        <family val="2"/>
        <scheme val="minor"/>
      </rPr>
      <t xml:space="preserve">You do not need to provide serial numbers, mac addresses or further technical information.
</t>
    </r>
    <r>
      <rPr>
        <b/>
        <i/>
        <sz val="10"/>
        <color theme="1"/>
        <rFont val="Calibri"/>
        <family val="2"/>
        <scheme val="minor"/>
      </rPr>
      <t xml:space="preserve">
A scope that does not include end user devices is not acceptable.</t>
    </r>
  </si>
  <si>
    <t>A2.4.1</t>
  </si>
  <si>
    <t>Please list the quantity of thin clients within scope of this assessment. Please include make and operating systems.</t>
  </si>
  <si>
    <r>
      <rPr>
        <i/>
        <sz val="10"/>
        <color theme="1"/>
        <rFont val="Calibri"/>
        <family val="2"/>
        <scheme val="minor"/>
      </rPr>
      <t xml:space="preserve">Please provide a summary of all the thin clients in scope that are connecting to organisational data or services (Definitions of which are in the 'CE Requirements for Infrastructure document' linked in question A1.9).
Thin clients are commonly used to connect to a Virtual Desktop Solution. 
</t>
    </r>
    <r>
      <rPr>
        <b/>
        <i/>
        <sz val="10"/>
        <color theme="1"/>
        <rFont val="Calibri"/>
        <family val="2"/>
        <scheme val="minor"/>
      </rPr>
      <t xml:space="preserve">
Thin clients are a type of very simple computer holding only a base operating system which are often used to connect to virtual desktops. Thin clients can connect to the internet, and it is possible to modify some thin clients to operate more like PCs, and this can create security complications. Cyber Essentials requires thin clients be supported and receiving security updates.</t>
    </r>
  </si>
  <si>
    <t>A2.5</t>
  </si>
  <si>
    <t>Please list the quantities of servers, virtual servers and virtual server hosts (hypervisor). You must include the operating system.</t>
  </si>
  <si>
    <t>Please list the quantity of all servers within scope of this assessment. For example: 2 x VMware ESXI 6.7 hosting 8 virtual windows 2016 servers; 1 x MS Server 2019; 1 x  Redhat Enterprise Linux 8.3</t>
  </si>
  <si>
    <t>A2.6</t>
  </si>
  <si>
    <r>
      <t xml:space="preserve">Please list the quantities of tablets and mobile devices within the scope of this assessment. You must include make and operating system versions for all devices. </t>
    </r>
    <r>
      <rPr>
        <sz val="10"/>
        <color theme="1"/>
        <rFont val="Calibri (Body)"/>
      </rPr>
      <t xml:space="preserve">All devices that are connecting to cloud services must be included. </t>
    </r>
  </si>
  <si>
    <r>
      <t>All tablets and mobile devices that are used for accessing</t>
    </r>
    <r>
      <rPr>
        <i/>
        <sz val="10"/>
        <color rgb="FFFF0000"/>
        <rFont val="Calibri"/>
        <family val="2"/>
        <scheme val="minor"/>
      </rPr>
      <t xml:space="preserve"> </t>
    </r>
    <r>
      <rPr>
        <i/>
        <sz val="10"/>
        <rFont val="Calibri"/>
        <family val="2"/>
        <scheme val="minor"/>
      </rPr>
      <t>organisational data or services</t>
    </r>
    <r>
      <rPr>
        <i/>
        <sz val="10"/>
        <color theme="1"/>
        <rFont val="Calibri"/>
        <family val="2"/>
        <scheme val="minor"/>
      </rPr>
      <t xml:space="preserve"> and have access to the internet must be included in the scope of the assessment.  This applies to both corporate and personal owned devices (BYOD).  You do not need to provide serial numbers, mac addresses or other technical information. </t>
    </r>
    <r>
      <rPr>
        <i/>
        <sz val="10"/>
        <color rgb="FFFF0000"/>
        <rFont val="Calibri"/>
        <family val="2"/>
        <scheme val="minor"/>
      </rPr>
      <t xml:space="preserve"> </t>
    </r>
    <r>
      <rPr>
        <i/>
        <sz val="10"/>
        <rFont val="Calibri"/>
        <family val="2"/>
        <scheme val="minor"/>
      </rPr>
      <t xml:space="preserve">All tablets and mobile devices connecting to cloud services cannot be excluded from the scope of certification. </t>
    </r>
    <r>
      <rPr>
        <i/>
        <sz val="10"/>
        <color theme="1"/>
        <rFont val="Calibri"/>
        <family val="2"/>
        <scheme val="minor"/>
      </rPr>
      <t xml:space="preserve">
</t>
    </r>
    <r>
      <rPr>
        <b/>
        <i/>
        <sz val="10"/>
        <color theme="1"/>
        <rFont val="Calibri"/>
        <family val="2"/>
        <scheme val="minor"/>
      </rPr>
      <t>A scope that does not include end user devices is not acceptable.</t>
    </r>
  </si>
  <si>
    <t>A2.7</t>
  </si>
  <si>
    <t>Please provide a list of the networks that will be in the scope for this assessment.</t>
  </si>
  <si>
    <r>
      <t xml:space="preserve">You should include details of each network used in your organisation including its name, location and its purpose (i.e. Main Network at Head Office for administrative use, Development Network at Malvern Office for testing software, </t>
    </r>
    <r>
      <rPr>
        <i/>
        <sz val="10"/>
        <color theme="1"/>
        <rFont val="Calibri (Body)"/>
      </rPr>
      <t>home workers</t>
    </r>
    <r>
      <rPr>
        <i/>
        <sz val="10"/>
        <color theme="1"/>
        <rFont val="Calibri"/>
        <family val="2"/>
        <scheme val="minor"/>
      </rPr>
      <t xml:space="preserve"> </t>
    </r>
    <r>
      <rPr>
        <i/>
        <sz val="10"/>
        <color theme="1"/>
        <rFont val="Calibri (Body)"/>
      </rPr>
      <t>network - based in UK)</t>
    </r>
    <r>
      <rPr>
        <i/>
        <sz val="10"/>
        <color theme="1"/>
        <rFont val="Calibri"/>
        <family val="2"/>
        <scheme val="minor"/>
      </rPr>
      <t xml:space="preserve">. You do not need to provide IP addresses or other technical information. 
</t>
    </r>
    <r>
      <rPr>
        <i/>
        <sz val="10"/>
        <color theme="1"/>
        <rFont val="Calibri (Body)"/>
      </rPr>
      <t>You should also summarise any home-workers and include their internet boundary that will be taken into consideration for the assessment.</t>
    </r>
    <r>
      <rPr>
        <i/>
        <sz val="10"/>
        <color theme="1"/>
        <rFont val="Calibri"/>
        <family val="2"/>
        <scheme val="minor"/>
      </rPr>
      <t xml:space="preserve">
</t>
    </r>
    <r>
      <rPr>
        <i/>
        <sz val="10"/>
        <color theme="1"/>
        <rFont val="Calibri (Body)"/>
      </rPr>
      <t>For further guidance see the Home Working section in the 'CE Requirements for Infrastructure Document'.</t>
    </r>
    <r>
      <rPr>
        <i/>
        <sz val="10"/>
        <color theme="1"/>
        <rFont val="Calibri"/>
        <family val="2"/>
        <scheme val="minor"/>
      </rPr>
      <t xml:space="preserve"> https://www.ncsc.gov.uk/files/Cyber-Essentials-Requirements-for-IT-infrastructure-3-0.pdf</t>
    </r>
  </si>
  <si>
    <t>A2.7.1</t>
  </si>
  <si>
    <t xml:space="preserve">How many staff are home workers? </t>
  </si>
  <si>
    <t xml:space="preserve">Any employee that has been given permission to work at home for any period of time at the time of the assessment, needs to be classed as working from home for Cyber Essentials
For further guidance see the Home Working section in the 'CE Requirements for Infrastructure Document'.
https://www.ncsc.gov.uk/files/Cyber-Essentials-Requirements-for-Infrastructure-v3-1-January-2023.pdf
</t>
  </si>
  <si>
    <t>A2.8</t>
  </si>
  <si>
    <r>
      <t>Please provide a list of network equipment that will be in scope for this assessment (including firewalls and routers).</t>
    </r>
    <r>
      <rPr>
        <sz val="10"/>
        <color theme="1"/>
        <rFont val="Calibri (Body)"/>
      </rPr>
      <t xml:space="preserve"> You must include make and model of each device listed.  </t>
    </r>
  </si>
  <si>
    <r>
      <t>You should include all equipment that controls the flow of data such as routers and firewalls. You do not need to include switches or wireless access points that do not contain a firewall or do not route internet traffic. You do not need to provide</t>
    </r>
    <r>
      <rPr>
        <i/>
        <sz val="10"/>
        <color theme="1"/>
        <rFont val="Calibri (Body)"/>
      </rPr>
      <t xml:space="preserve">  IP addresses, mac addresses or serial numbers. </t>
    </r>
  </si>
  <si>
    <t>A2.9</t>
  </si>
  <si>
    <r>
      <t xml:space="preserve">Please list all cloud services that are provided by a third party and used by your  organisation. 
</t>
    </r>
    <r>
      <rPr>
        <b/>
        <sz val="10"/>
        <color theme="1"/>
        <rFont val="Calibri"/>
        <family val="2"/>
        <scheme val="minor"/>
      </rPr>
      <t>Please note cloud services cannot be excluded from the scope of CE.</t>
    </r>
  </si>
  <si>
    <r>
      <t xml:space="preserve">You need to include details of all of your cloud services. This includes all types of services -  IaaS, PaaS and SaaS. Definitions of the different types of cloud services are provided in the 'CE Requirements for Infrastructure Document'. </t>
    </r>
    <r>
      <rPr>
        <i/>
        <sz val="10"/>
        <rFont val="Calibri"/>
        <family val="2"/>
        <scheme val="minor"/>
      </rPr>
      <t xml:space="preserve"> https://www.ncsc.gov.uk/files/Cyber-Essentials-Requirements-for-IT-infrastructure-3-0.pdf </t>
    </r>
    <r>
      <rPr>
        <b/>
        <i/>
        <sz val="10"/>
        <color theme="1"/>
        <rFont val="Calibri"/>
        <family val="2"/>
        <scheme val="minor"/>
      </rPr>
      <t xml:space="preserve">
Please note, cloud services cannot be excluded from the scope of CE. </t>
    </r>
  </si>
  <si>
    <t>A2.10</t>
  </si>
  <si>
    <t>Please provide the name and role of the person who is responsible for managing the information systems in the scope of this assessment?</t>
  </si>
  <si>
    <t>This should be the person who influences and makes decisions about the computers, laptops, servers, tablets, mobile phones and network equipment within your organisation. This person must be a member of your organisation and cannot be a person employed by your outsourced IT provider.</t>
  </si>
  <si>
    <t>Insurance</t>
  </si>
  <si>
    <t>All organisations with a head office domiciled in the UK or Crown Dependencies and a turnover of less than £20 million get automatic cyber insurance if they achieve Cyber Essentials certification. The insurance is free of charge but you can opt out of the insurance element if you choose. This will not change the price of the assessment package. If you want the insurance then we do need to ask some additional questions and these answers will be forwarded to the broker.  The answers to these questions will not affect the result of your Cyber Essentials assessment. It is important that the  insurance information provided is as accurate as possible and that the assessment declaration is signed by a senior person at  Board level or equivalent, to avoid any delays to the insurance policy being issued.</t>
  </si>
  <si>
    <t>A3.1</t>
  </si>
  <si>
    <t>Is your head office domiciled in the UK or Crown Dependencies and is your gross annual turnover less than £20m?</t>
  </si>
  <si>
    <r>
      <t xml:space="preserve">This question relates to the eligibility of your </t>
    </r>
    <r>
      <rPr>
        <i/>
        <sz val="10"/>
        <color theme="1"/>
        <rFont val="Calibri (Body)"/>
      </rPr>
      <t>organisation</t>
    </r>
    <r>
      <rPr>
        <i/>
        <sz val="10"/>
        <color theme="1"/>
        <rFont val="Calibri"/>
        <family val="2"/>
        <scheme val="minor"/>
      </rPr>
      <t xml:space="preserve"> for the included cyber insurance</t>
    </r>
  </si>
  <si>
    <t>YES</t>
  </si>
  <si>
    <t>A3.2</t>
  </si>
  <si>
    <r>
      <t xml:space="preserve">If you have answered "yes" to the last question then your </t>
    </r>
    <r>
      <rPr>
        <sz val="10"/>
        <color theme="1"/>
        <rFont val="Calibri (Body)"/>
      </rPr>
      <t>organisation</t>
    </r>
    <r>
      <rPr>
        <sz val="10"/>
        <color theme="1"/>
        <rFont val="Calibri"/>
        <family val="2"/>
        <scheme val="minor"/>
      </rPr>
      <t xml:space="preserve"> is eligible for the included cyber insurance if you gain certification. If you do not want this insurance element please opt out here. </t>
    </r>
  </si>
  <si>
    <t xml:space="preserve">There is no additional cost for the insurance. You can see more about it at https://iasme.co.uk/cyber-essentials/cyber-liability-insurance/  </t>
  </si>
  <si>
    <t>If yes to A3.1</t>
  </si>
  <si>
    <t>A3.3</t>
  </si>
  <si>
    <t xml:space="preserve">What is your total gross revenue? Please provide figure to the nearest £100K. You only need to answer this question if you are taking the insurance. </t>
  </si>
  <si>
    <t>The answer to this question will be passed to the insurance broker in association with the cyber insurance you will receive at certification. Please be as accurate as possible - figure should be to the nearest £100K.</t>
  </si>
  <si>
    <t>If not opted out in A3.2</t>
  </si>
  <si>
    <t>A3.4</t>
  </si>
  <si>
    <t xml:space="preserve">What is the organisation email contact for the insurance documents? You only need to answer this question if you are taking the insurance.  </t>
  </si>
  <si>
    <t>You only need to answer this question if you are taking the insurance. The answer to this question will be passed to the insurance broker in association with the cyber insurance you will receive at certification.</t>
  </si>
  <si>
    <t>Boundary firewalls and internet gateways</t>
  </si>
  <si>
    <t>Firewall is the generic name for a software(host-based) or hardware device which provides technical protection between your networks and devices and the Internet, referred to in the question set as boundary firewalls. Your organisation will have a physical, virtual or software firewall at the internet boundary. Software firewalls are also included within all major operating system for Laptops, Desktops and Servers. Firewalls are powerful physical, virtual or software devices, which need to be configured correctly to provide effective security. 
Questions in this section applies to: Boundary Firewalls, Routers, Computers, Laptops and Servers, IaaS.</t>
  </si>
  <si>
    <t>A4.1</t>
  </si>
  <si>
    <t>Do you have firewalls at the boundaries between your organisation’s internal networks, laptops, desktops, servers and the internet?</t>
  </si>
  <si>
    <t xml:space="preserve">You must have firewalls in place between your office network and the internet.  </t>
  </si>
  <si>
    <t>There is demonstrable and appropriate independent assurance that five critical network controls are in place: (a) firewalls</t>
  </si>
  <si>
    <t>4.1.1</t>
  </si>
  <si>
    <t>When your devices (including computers used by homeworkers) are being used away from your workplace (for example, when they are not connected to your internal network), how do you ensure they are protected?</t>
  </si>
  <si>
    <t>You should also have firewalls in place for home-based workers, if those users are not using a corporate virtual private network (VPN) connected to your office network, they will need to rely on the software firewall included in the operating system of the device in use.</t>
  </si>
  <si>
    <t xml:space="preserve"> A personal firewall (or equivalent) should be enabled on desktop PCs and laptops, and configured to disable (block) unapproved connections by default.</t>
  </si>
  <si>
    <t>A4.2</t>
  </si>
  <si>
    <t>When you first receive an internet router or hardware firewall device, it may have had a default password on it. Have you changed all the default passwords on your boundary firewall devices?</t>
  </si>
  <si>
    <t>The default password must be changed on all routers and firewalls, including those that come with a unique password pre-configured (i.e. BT Business Hub, Draytek Vigor 2865ac).
When relying on software firewalls included as part of the operating system of your end user devices, the password to access the device will need to be changed.</t>
  </si>
  <si>
    <t xml:space="preserve">All default passwords are removed and changed. </t>
  </si>
  <si>
    <t>A4.2.1</t>
  </si>
  <si>
    <t>Please describe the process for changing the firewall password?
Home routers not supplied by your organisation are not included in this requirement</t>
  </si>
  <si>
    <t>You need to be aware of how the password on a firewall is changed. Please give brief description of how this is achieved.</t>
  </si>
  <si>
    <t>There is a robust password policy which avoids users having weak passwords, such as those trivially guessable.</t>
  </si>
  <si>
    <t>A4.3</t>
  </si>
  <si>
    <t>Is your new firewall password configured to meet the ‘Password-based authentication’ requirements? 
Please select the option being used
A. Multi-factor authentication, with a minimum password length 8 characters and no maximum length
B. Automatic blocking of common passwords, with a minimum password length 8 characters and no maximum length
C. A password minimum length of 12 characters and no maximum length
D. None of the above, please describe</t>
  </si>
  <si>
    <t xml:space="preserve">Acceptable technical controls that you can use to manage the quality of your passwords are outlined in the new section about password-based authentication in the ‘Cyber Essentials Requirements for IT Infrastructure’ document. </t>
  </si>
  <si>
    <t xml:space="preserve">Multiple Choice </t>
  </si>
  <si>
    <r>
      <rPr>
        <b/>
        <sz val="11"/>
        <color theme="1"/>
        <rFont val="Calibri"/>
        <family val="2"/>
        <scheme val="minor"/>
      </rPr>
      <t>Remove as applicable:</t>
    </r>
    <r>
      <rPr>
        <sz val="11"/>
        <color theme="1"/>
        <rFont val="Calibri"/>
        <family val="2"/>
        <scheme val="minor"/>
      </rPr>
      <t xml:space="preserve">
A. multi-factor authentication, with a minimum password length of  8 characters and no maximum length
B. Automatic blocking of common passwords, with a minimum password length of 8 characters and no maximum length
C. A password with a minimum length of 12 characters and no maximum length  
D. None of the above, please describe</t>
    </r>
  </si>
  <si>
    <t>https://www.ncsc.gov.uk/files/Cyber-Essentials-Requirements-for-IT-infrastructure-3-0.pdf</t>
  </si>
  <si>
    <t>A4.4</t>
  </si>
  <si>
    <t>Do you change the firewall password when you know or suspect it has been compromised?</t>
  </si>
  <si>
    <t>Passwords may be compromised if  there has been a virus on your system or if the manufacturer notifies you of a security weakness in their product. You should be aware of this and know how to change the password if this occurs.</t>
  </si>
  <si>
    <t>A4.5</t>
  </si>
  <si>
    <t>Do you have any services enabled that can be accessed externally through your internet router, hardware firewall or software firewall?</t>
  </si>
  <si>
    <t xml:space="preserve">At times your firewall may be configured to allow a system on the inside to become accessible from the internet (for example:  a VPN server, a mail server, an FTP server or a service that is accessed by your customers). This is sometimes referred to as "opening a port". You need to show a business case for doing this because it can present security risks. If you have not enabled any services, answer "No". By default, most firewalls block all services. </t>
  </si>
  <si>
    <t>Choose yes or no</t>
  </si>
  <si>
    <t>A4.5.1</t>
  </si>
  <si>
    <t xml:space="preserve">Do you have a documented business case for all of these services? </t>
  </si>
  <si>
    <t>The business case should be documented and recorded. A business case must be signed off at board level and associated risks reviewed regularly.</t>
  </si>
  <si>
    <t>If yes to question A4.5</t>
  </si>
  <si>
    <t>A4.6</t>
  </si>
  <si>
    <r>
      <t xml:space="preserve">If you do have services enabled on your firewall, do you have a process to ensure they are disabled in a timely manner when they are no longer required? </t>
    </r>
    <r>
      <rPr>
        <sz val="10"/>
        <color theme="1"/>
        <rFont val="Calibri (Body)"/>
      </rPr>
      <t xml:space="preserve">A description of the process is required. </t>
    </r>
  </si>
  <si>
    <t>If you no longer need a service to be enabled on your firewall, you must remove it to reduce the risk of compromise. You should have a process that you follow to do this (i.e. when are services reviewed, who decides to remove the services, who checks that it has been done?)</t>
  </si>
  <si>
    <t>  Each rule that allows network traffic to pass through the firewall (e.g. each service on a computer that is accessible through the boundary firewall) is subject to approval by an authorised individual and documented (including an explanation of business need).  
Firewall rules that are no longer required (e.g. because a service is no longer required) are removed or disabled in a timely manner.</t>
  </si>
  <si>
    <t>A4.7</t>
  </si>
  <si>
    <t xml:space="preserve">Have you configured your boundary firewalls so that they block all other services from being advertised to the internet?  </t>
  </si>
  <si>
    <t>By default, most firewalls block all services from inside the network from being accessed from the internet, but you need to check your firewall settings.</t>
  </si>
  <si>
    <t>Network traffic, services and content is limited to that required to support business need (for example, by setting effective firewall rule sets).</t>
  </si>
  <si>
    <t>A4.8</t>
  </si>
  <si>
    <t>Are your boundary firewalls configured to allow access to their configuration settings over the internet?</t>
  </si>
  <si>
    <t>Sometimes organisations configure their firewall to allow other people (such as an IT support company) to change the settings via the internet. If you have not set up your firewalls to be accessible to people outside your organisations or your device configuration settings are only accessible via a VPN connection, then answer "no" to this question.</t>
  </si>
  <si>
    <t xml:space="preserve"> Each rule that allows network traffic to pass through the firewall (e.g. each service on a computer that is accessible through the boundary firewall) is subject to approval by an authorised individual and documented (including an explanation of business need).
The administrative interface used to manage boundary firewall configuration is not accessible from the internet. (The interface is protected by additional security arrangements, which include using a strong password, encrypting the connection (e.g. using SSL), restricting access to a limited number of authorised individuals and only enabling the administrative interface for the period it is required.)
The firewall rule set should deny traffic by default and a allowlist should be applied that only allows authorised protocols, ports and applications to exchange data across the boundary.</t>
  </si>
  <si>
    <t>A4.9</t>
  </si>
  <si>
    <t>If yes, is there a documented business requirement for this access?</t>
  </si>
  <si>
    <t>You must have made a decision in the business that you need to provide external access to your routers and firewalls. This decision must be documented (i.e. written down)</t>
  </si>
  <si>
    <t>If yes to question A4.8</t>
  </si>
  <si>
    <t>CE Ref: A4.8 Are your boundary firewalls configured to allow access to their configuration settings over the internet? See previous response</t>
  </si>
  <si>
    <t>A4.10</t>
  </si>
  <si>
    <t>If yes, is the access to the settings protected by either multi-factor authentication or by only allowing trusted IP addresses combined with managed authentication to access the settings? Please explain which option is used.</t>
  </si>
  <si>
    <t xml:space="preserve">If you allow direct access to configuration settings via your router or firewall's external interface, this must be protected by one of the two options. </t>
  </si>
  <si>
    <t>Notes on A4.8</t>
  </si>
  <si>
    <t>A4.11</t>
  </si>
  <si>
    <t xml:space="preserve">Do you have software firewalls enabled on all of your computers, laptops and servers? </t>
  </si>
  <si>
    <t xml:space="preserve">Your software firewall needs be configured and enabled at all times, even when sitting behind a physical/virtual boundary firewall in an office location. You can check this setting on Macs in the Security &amp; Privacy section of System Preferences. On Windows laptops you can check this by going to Settings and searching for "Windows firewall". On Linux try "ufw status".   </t>
  </si>
  <si>
    <t>A4.12</t>
  </si>
  <si>
    <t>If no, is this because software firewalls are not installed by default for the operating system you are using? Please list the operating systems.</t>
  </si>
  <si>
    <t>Only very few operating systems do not have software firewalls available.  Examples might include embedded Linux systems or bespoke servers. For the avoidance of doubt, all versions of Windows, macOS and all common Linux distributions such as Ubuntu do have software firewalls available.</t>
  </si>
  <si>
    <t>If no to question A4.11</t>
  </si>
  <si>
    <r>
      <t xml:space="preserve">Notes if non compliant with previous response: </t>
    </r>
    <r>
      <rPr>
        <b/>
        <sz val="11"/>
        <color theme="1"/>
        <rFont val="Calibri"/>
        <family val="2"/>
        <scheme val="minor"/>
      </rPr>
      <t>CE ref A4.11</t>
    </r>
  </si>
  <si>
    <t>Secure configuration</t>
  </si>
  <si>
    <t xml:space="preserve">Computers and Cloud Services are often not secure upon default installation or setup. An ‘out-of-the-box’ set-up can often include an administrative account with a standard, publicly known default password, one or more unnecessary user accounts enabled (sometimes with special access privileges ) and pre-installed but unnecessary applications or services. All of these present security risks.
Questions in this section applies to: Servers, Desktop Computers, Laptops, Thin Clients, Tablets, Mobile Phones, IaaS, PaaS and SaaS. </t>
  </si>
  <si>
    <t>A5.1</t>
  </si>
  <si>
    <t>Where you are able to do so, have you removed or disabled all the software and services that you do not use on your laptops, desktop computers, thin clients, servers, tablets, mobile phones and Cloud services? Describe how you achieve this.</t>
  </si>
  <si>
    <t>To view your installed applications on Windows look in Start Menu, on macOS open Finder -&gt; Applications and on Linux open your software package manager (apt, rpm, yum). You must remove or disable all applications, system utilities and network services that are not needed in day-to-day use. You need to check your cloud services and disable any services that are not required for day to day use. 
To view your installed applications 
1. Windows by right clicking on Start → Apps and Features 
2. macOS open Finder -&gt; Applications 
3. Linux open your software package manager (apt, rpm, yum)</t>
  </si>
  <si>
    <t>Unnecessary software (including application, system utilities and network services) should be removed or disabled.</t>
  </si>
  <si>
    <t>A5.2</t>
  </si>
  <si>
    <t>Have you ensured that all your laptops, computers, servers, tablets, mobile devices and cloud services only contain necessary user accounts that are regularly used in the course of your business?</t>
  </si>
  <si>
    <t>You must remove or disable any user accounts that are not needed in day-to-day use on all devices and cloud services. 
You can view your user accounts  
1. Windows by righting-click on Start -&gt; Computer Management -&gt; Users
2. macOS in System Preferences -&gt; Users &amp; Groups
3. Linux using "cat /etc/passwd"</t>
  </si>
  <si>
    <t xml:space="preserve">User accounts and special access privileges are removed or disabled when no longer required (e.g. when an individual changes role or leaves the organisation) or after a pre-defined period of inactivity (e.g. 3 months).
Unnecessary user accounts (e.g. Guest accounts and unnecessary administrative accounts) should be removed or disabled.
</t>
  </si>
  <si>
    <t>A5.3</t>
  </si>
  <si>
    <t>Have you changed the default password for all user and administrator accounts on all your desktop computers, laptops, thin clients, servers, tablets and mobile phones that follow the Password-based authentication requirements of Cyber Essentials?</t>
  </si>
  <si>
    <t>A password that is difficult to guess will be unique and not be made up of common or predictable words such as "password" or "admin” or include predictable number sequences such as "12345".</t>
  </si>
  <si>
    <t xml:space="preserve"> All default passwords are removed and  changed to an alternative, strong password.</t>
  </si>
  <si>
    <t>A5.4</t>
  </si>
  <si>
    <r>
      <t>Do you run external services that provides access to data</t>
    </r>
    <r>
      <rPr>
        <sz val="10"/>
        <color theme="1"/>
        <rFont val="Calibri (Body)"/>
      </rPr>
      <t xml:space="preserve"> </t>
    </r>
    <r>
      <rPr>
        <sz val="10"/>
        <color theme="1"/>
        <rFont val="Calibri"/>
        <family val="2"/>
        <scheme val="minor"/>
      </rPr>
      <t xml:space="preserve">(that shouldn't be made public) to users across the internet? </t>
    </r>
  </si>
  <si>
    <t xml:space="preserve">Your business might run software that allows staff or customers to access information across the internet to an external service hosted on the internal network or cloud data centre. This could be a VPN server, a mail server, or an internally hosted internet application(SaaS or PaaS) that you provide to your customers as a product. In all cases these applications provide information that is confidential to your business and your customers and that you would not want to be publicly accessible. </t>
  </si>
  <si>
    <t>Screening Question: Multiple Choice - check which options apply - MFA selected as default value.</t>
  </si>
  <si>
    <t>A5.5</t>
  </si>
  <si>
    <t>If yes to question A5.4, which option of password-based authentication do you use?
A. Multi-factor authentication, with a minimum password length 8 characters and no maximum length
B. Automatic blocking of common passwords, with a minimum password length 8 characters and no maximum length
C. A password minimum length of 12 characters and no maximum length
D. None of the above,  please describe</t>
  </si>
  <si>
    <t>Acceptable technical controls that you can use to manage the quality of your passwords are outlined in the new section about password-based authentication in the ‘Cyber Essentials Requirements for IT Infrastructure’ document. https://www.ncsc.gov.uk/files/Cyber-Essentials-Requirements-for-IT-infrastructure-3-0.pdf</t>
  </si>
  <si>
    <r>
      <rPr>
        <b/>
        <sz val="11"/>
        <color theme="1"/>
        <rFont val="Calibri"/>
        <family val="2"/>
        <scheme val="minor"/>
      </rPr>
      <t>Remove as applicable:</t>
    </r>
    <r>
      <rPr>
        <sz val="11"/>
        <color theme="1"/>
        <rFont val="Calibri"/>
        <family val="2"/>
        <scheme val="minor"/>
      </rPr>
      <t xml:space="preserve">
A. multi-factor authentication, with a minimum password length of 8 characters and no maximum length.
B. Automatic blocking of common passwords, with a minimum password lengthof  8 characters and no maximum length.
C. A password with a minimum length of 12 characters and no maximum length.  
D. None of the above,  please describe</t>
    </r>
  </si>
  <si>
    <t>If yes to question A5.4</t>
  </si>
  <si>
    <t xml:space="preserve">Multi-factor authentication shall be used for access to all cloud-based accounts and services. </t>
  </si>
  <si>
    <t>Additional Information on options</t>
  </si>
  <si>
    <t>A5.6</t>
  </si>
  <si>
    <t>Describe the process in place for changing passwords when you believe they have been compromised</t>
  </si>
  <si>
    <t>Passwords may be compromised if there has been a virus on your system or if the manufacturer notifies you of a security weakness in their product. You should be aware of this and know how to change the password if this occurs.</t>
  </si>
  <si>
    <t>Evidence: There is a robust password policy which avoids users having weak passwords, such as those trivially guessable.</t>
  </si>
  <si>
    <t>A5.7</t>
  </si>
  <si>
    <t>When not using multi-factor authentication, which option are you using to protect your external service from brute force attacks?
A. Throttling the rate of attempts 
B. Locking accounts after 10 unsuccessful attempts
C. None of the above, please describe</t>
  </si>
  <si>
    <t>The external service that you provide must be set to slow down or stop attempts to log in if the wrong username and password have been tried a number of times. This reduces the opportunity for cyber criminals to keep trying different passwords (brute-forcing) in the hope of gaining access.</t>
  </si>
  <si>
    <t>Options A, B or C
Option C requires a 'notes field'</t>
  </si>
  <si>
    <r>
      <rPr>
        <b/>
        <sz val="11"/>
        <color theme="1"/>
        <rFont val="Calibri"/>
        <family val="2"/>
        <scheme val="minor"/>
      </rPr>
      <t xml:space="preserve">Remove as applicable:
</t>
    </r>
    <r>
      <rPr>
        <sz val="11"/>
        <color theme="1"/>
        <rFont val="Calibri"/>
        <family val="2"/>
        <scheme val="minor"/>
      </rPr>
      <t>A. Throttling the rate of attempts 
B. Locking accounts after 10 unsuccessful attempts
C. None of the above, please describe</t>
    </r>
  </si>
  <si>
    <t>A5.8</t>
  </si>
  <si>
    <t>Is "auto-run" or "auto-play" disabled on all of your systems?</t>
  </si>
  <si>
    <t>This is a setting which automatically runs software on a DVD or memory stick. You can disable "auto-run" or "auto-play" on Windows through Settings, on macOS through System Preferences and on Linux through the settings app for your distribution. It is acceptable to choose the option where a user is prompted to make a choice about what action will occur each time they insert a memory stick. If you have chosen this option you can answer yes to this question.</t>
  </si>
  <si>
    <t>Device Locking</t>
  </si>
  <si>
    <t>A5.9</t>
  </si>
  <si>
    <t xml:space="preserve">When a device requires a user to be present, do you set a locking mechanism on your devices to access the software and services installed? </t>
  </si>
  <si>
    <r>
      <t xml:space="preserve">Device locking mechanisms such as biometric, password or PIN, need to be enabled to prevent unauthorised access to devices accessing organisational data or services.
</t>
    </r>
    <r>
      <rPr>
        <b/>
        <i/>
        <sz val="10"/>
        <color theme="1"/>
        <rFont val="Calibri"/>
        <family val="2"/>
        <scheme val="minor"/>
      </rPr>
      <t xml:space="preserve">This a new requirement in Cyber Essentials.  More information can be found in the ‘Cyber Essentials requirement for Infrastructure v3.0’ document. https://www.ncsc.gov.uk/files/Cyber-Essentials-Requirements-for-IT-infrastructure-3-0.pdf </t>
    </r>
  </si>
  <si>
    <t>The auto-run feature should be disabled (to prevent software programs running automatically when removable storage media is connected to a computer or when network folders are accessed).</t>
  </si>
  <si>
    <t>A5.10</t>
  </si>
  <si>
    <t xml:space="preserve">Which method do you use to unlock the devices?  </t>
  </si>
  <si>
    <t>Please refer to Device Unlocking Credentials paragraph found under Secure Configuration in the Cyber Essentials Requirements for IT Infrastructure document for further information.
The use of a PIN with a length of at least six characters can only be used where the credentials are used solely to unlock a device and does not provide access to organisational data and services without further authentication.</t>
  </si>
  <si>
    <t>If yes to question A5.9</t>
  </si>
  <si>
    <t>Each user authenticates using a unique username and strong password before being granted access to applications, computers and network devices.</t>
  </si>
  <si>
    <t>Security update management</t>
  </si>
  <si>
    <t>To protect your organisation you should ensure that all your software is always up-to-date with the latest security updates. If, on any of your in-scope devices, you are using an operating system which is no longer supported (For example Microsoft Windows XP/Vista/2003/Windows 7/Server 2008, MacOS High Sierra, Ubuntu 17.10), and you are not being provided with updates from the vendor, then you will not be awarded certification. Mobile phones and tablets are in-scope and must also use an operating system that is still supported by the manufacturer.
Questions in this section applies to: Servers, Desktop Computers, Laptops, Tablets, Thin Clients, Mobile Phones, Routers, Firewalls, IaaS and PaaS cloud services.</t>
  </si>
  <si>
    <t>A6.1</t>
  </si>
  <si>
    <t xml:space="preserve">Are all operating systems on your devices supported by a vendor that produces regular security updates? 
If you have included firewall or router devices in your scope, the firmware of these devices is considered to be an operating system and needs to meet this requirement. </t>
  </si>
  <si>
    <t>Older operating systems that are out of regular support include Windows XP/Vista/ Server 2003, mac OS Mojave, iOS 12, iOS 13, Android 8 and Ubuntu Linux 17.10.  This requirement  includes the firmware on your firewalls and routers.  It is important you keep track of your operating systems and understand when they have gone end of life (EOL).  Most major vendors will  have published EOL dates for their operating systems and firmware.</t>
  </si>
  <si>
    <t xml:space="preserve"> Software running on computers and network devices is kept up-to-date and has the latest security patches installed. Specifically:
a)       Software running on computers and network devices that are connected to or capable of connecting to the internet is licensed and supported (by the software vendor or supplier of the software) to ensure security patches for known vulnerabilities are made available.
b)       Updates to software (including operating system software and firmware) running on computers and network devices that are connected to or capable of connecting to the internet are installed in a timely manner (e.g. within 14 days of release or automatically when they become available from vendors).
c)     Out-of-date software (i.e. software that is no longer supported) is removed from computer and network devices that are connected to or capable of connecting to the internet. </t>
  </si>
  <si>
    <t>A6.2</t>
  </si>
  <si>
    <r>
      <t xml:space="preserve">Is all </t>
    </r>
    <r>
      <rPr>
        <sz val="10"/>
        <color theme="1"/>
        <rFont val="Calibri (Body)"/>
      </rPr>
      <t>software</t>
    </r>
    <r>
      <rPr>
        <sz val="10"/>
        <color theme="1"/>
        <rFont val="Calibri"/>
        <family val="2"/>
        <scheme val="minor"/>
      </rPr>
      <t xml:space="preserve"> on your devices supported by a supplier that produces regular fixes for any security problems? </t>
    </r>
  </si>
  <si>
    <r>
      <t xml:space="preserve">All </t>
    </r>
    <r>
      <rPr>
        <i/>
        <sz val="10"/>
        <color theme="1"/>
        <rFont val="Calibri (Body)"/>
      </rPr>
      <t>software</t>
    </r>
    <r>
      <rPr>
        <i/>
        <sz val="10"/>
        <color theme="1"/>
        <rFont val="Calibri"/>
        <family val="2"/>
        <scheme val="minor"/>
      </rPr>
      <t xml:space="preserve"> used by an organisation must be supported by a supplier who provides regular security updates. Unsupported </t>
    </r>
    <r>
      <rPr>
        <i/>
        <sz val="10"/>
        <color theme="1"/>
        <rFont val="Calibri (Body)"/>
      </rPr>
      <t>software</t>
    </r>
    <r>
      <rPr>
        <i/>
        <sz val="10"/>
        <color theme="1"/>
        <rFont val="Calibri"/>
        <family val="2"/>
        <scheme val="minor"/>
      </rPr>
      <t xml:space="preserve"> must be removed from devices. This includes frameworks and plugins such as Java, Adobe Reader and .NET</t>
    </r>
  </si>
  <si>
    <t xml:space="preserve"> Software running on computers and network devices is kept up-to-date and has the latest security patches installed (a)</t>
  </si>
  <si>
    <t>A6.2.1</t>
  </si>
  <si>
    <t>Please list your internet browser(s)
The version is required.</t>
  </si>
  <si>
    <t xml:space="preserve">Please list all internet browsers installed on your devices, so that the assessor can understand your setup and verify that they are in support. For example: Chrome Version 89; Safari Version 14  </t>
  </si>
  <si>
    <t>Additional Information</t>
  </si>
  <si>
    <t>Notes/Evidence A6.1</t>
  </si>
  <si>
    <t>A6.2.2</t>
  </si>
  <si>
    <t>Please list your malware Protection software
The version is required.</t>
  </si>
  <si>
    <t>Please list all malware protection and versions you use so that the assessor can understand your setup and verify that they are in support. For example: Sophos Endpoint Protection V10; Windows Defender;  Bitdefender Internet Security 2020</t>
  </si>
  <si>
    <t>A6.2.3</t>
  </si>
  <si>
    <t>Please list your email applications installed on end user devices and server.
The version is required.</t>
  </si>
  <si>
    <t>Please list all  email  applications and versions you use so that the assessor can understand your setup and verify that they are in support.  For example: MS Exchange 2016, Outlook 2019</t>
  </si>
  <si>
    <t>A6.2.4</t>
  </si>
  <si>
    <t>Please list all office applications that are used to create organisational data. 
The version is required.</t>
  </si>
  <si>
    <t>Please list all  office applications and versions you use so that the assessor can understand your setup and verify that they are in support. For example: MS 365; Libre office, Google workspace, Office 2016.</t>
  </si>
  <si>
    <t>A6.3</t>
  </si>
  <si>
    <t>Is all software licensed in accordance with the publisher’s recommendations?</t>
  </si>
  <si>
    <t>All software must be licensed. It is acceptable to use free and open source software as long as you comply with any licensing requirements.  Please be aware that for some operating systems, firmware and applications, if annual licensing is not purchased, they will not be receiving regular security updates.</t>
  </si>
  <si>
    <t xml:space="preserve"> Software running on computers and network devices is kept up-to-date and has the latest security patches installed (b)  IoT devices: Note* Ensure firmware are patched with the security measures issued by manufacturers</t>
  </si>
  <si>
    <t>A6.4</t>
  </si>
  <si>
    <t xml:space="preserve">Are all high-risk or critical security updates for operating systems and firmware installed within 14 days of release? </t>
  </si>
  <si>
    <t>You must install all high and critical security updates within 14 days in all circumstances. If you cannot achieve this requirement at all times, you will not achieve compliance to this question. You are not required to install feature updates or optional updates in order to meet this requirement.
This requirement includes the firmware on your firewalls and routers.</t>
  </si>
  <si>
    <t>A6.4.1</t>
  </si>
  <si>
    <t>Are all updates applied for operating systems by enabling auto updates ?</t>
  </si>
  <si>
    <t xml:space="preserve">Most devices have the option to enable auto updates.  This must be enabled on any device where possible. </t>
  </si>
  <si>
    <t>Notes/Evidence A6.4</t>
  </si>
  <si>
    <t>A6.4.2</t>
  </si>
  <si>
    <t>Where auto updates are not being used, how do you ensure all high-risk or critical security updates of all operating systems and firmware are applied within 14 days of release?</t>
  </si>
  <si>
    <t>It is not always possible to apply auto updates, this is often the case when you have critical systems or servers and you need to be in control of the updating process. 
Please describe how any updates are applied when auto updates are not configured. 
If you only use auto updates, please confirm this in the notes field for this question.</t>
  </si>
  <si>
    <t>If "No" to A6.5</t>
  </si>
  <si>
    <t>A6.5</t>
  </si>
  <si>
    <r>
      <t>Are all high-risk or critical security updates for applications (including any associated files and any plugins such as</t>
    </r>
    <r>
      <rPr>
        <sz val="10"/>
        <color theme="1"/>
        <rFont val="Calibri (Body)"/>
      </rPr>
      <t xml:space="preserve"> Java, Adobe Reader and .Net.)</t>
    </r>
    <r>
      <rPr>
        <sz val="10"/>
        <color theme="1"/>
        <rFont val="Calibri"/>
        <family val="2"/>
        <scheme val="minor"/>
      </rPr>
      <t xml:space="preserve"> installed within 14 days of release?   </t>
    </r>
  </si>
  <si>
    <t>You must install any such updates within 14 days in all circumstances. 
If you cannot achieve this requirement at all times, you will not achieve compliance to this question. 
You are not required to install feature updates or optional updates in order to meet this requirement, just high-risk or critical security updates.</t>
  </si>
  <si>
    <t>A6.5.1</t>
  </si>
  <si>
    <t>Are all updates applied for applications by enabling auto updates?</t>
  </si>
  <si>
    <t xml:space="preserve">Most devices have the option to enable auto updates.  Auto updates should be enabled where possible.  </t>
  </si>
  <si>
    <t>A6.5.2</t>
  </si>
  <si>
    <t>Where auto updates are not being used, how do you ensure all high-risk or critical security updates of all applications are applied within 14 days of release?</t>
  </si>
  <si>
    <t xml:space="preserve">Please indicate how  updates It is not always possible to apply auto updates, this is often the case when you have critical systems or applications and you need to be in control of the updating process. 
Please describe how any updates are applied when auto updates are not configured. 
If you only use auto updates, please confirm this in the notes field for this question. applied when auto updates has not been configured.  </t>
  </si>
  <si>
    <t>If "No" to A6.5.1</t>
  </si>
  <si>
    <t>A6.6</t>
  </si>
  <si>
    <t>Have you removed any software on your devices that are no longer supported and no longer receive regular updates for security problems?</t>
  </si>
  <si>
    <t>You must remove older software from your devices when it is no longer supported by the manufacturer. Such software might include older versions of web browsers, operating systems,  frameworks such as Java and Flash, and all application software.</t>
  </si>
  <si>
    <t xml:space="preserve"> Software running on computers and network devices is kept up-to-date and has the latest security patches installed (c)  IoT devices: Note* Ensure firmware are patched with the security measures issued by manufacturers</t>
  </si>
  <si>
    <t>A6.7</t>
  </si>
  <si>
    <t xml:space="preserve">Where unsupported software is in use, have those devices been moved to a segregated sub-set and internet access removed and how do you achieve this? </t>
  </si>
  <si>
    <t>Software that is not removed from devices when it becomes un-supported will need to be placed onto its own sub-set with no internet access.  
If the out-of-scope subset remains connected to the internet, you will not be able to achieve whole company certification and an excluding statement will be required in question A2.2. 
A sub-set is defined as a part of the organisation whose network is segregated from the rest of the organisation by a firewall or VLAN.</t>
  </si>
  <si>
    <t>Key operational systems are segregated from other business and external systems by appropriate technical and physical means (e.g. separate network and system infrastructure with independent user administration).</t>
  </si>
  <si>
    <t>User Access Control</t>
  </si>
  <si>
    <t>It is important to only give users access to the resources and data necessary for their roles, and no more. All users need to have unique accounts and should not be carrying out day-to-day tasks such as invoicing or dealing with e-mail whilst logged on as a user with administrator privileges which allow significant changes to the way your computer systems work. 
Questions in this section apply to: Servers, Desktop Computers, Laptops, Tablets, Thin Clients, Mobile Phones,  IaaS, PaaS and SaaS</t>
  </si>
  <si>
    <t>A7.1</t>
  </si>
  <si>
    <t>Are users only provided with user accounts after a process has been followed to approve their creation? Describe the process.</t>
  </si>
  <si>
    <t>You must ensure that user accounts (such as logins to laptops and accounts on servers) are only provided after they have been approved by a person with a leadership role in the business.</t>
  </si>
  <si>
    <t>Evidence: All user account creation is subject to a provisioning and approval process.</t>
  </si>
  <si>
    <t>A7.2</t>
  </si>
  <si>
    <t>Are all user and administrative accounts accessed  by entering a unique username and password?</t>
  </si>
  <si>
    <r>
      <t xml:space="preserve">You must ensure that no devices can be accessed without entering a username and password. Users cannot share accounts.
</t>
    </r>
    <r>
      <rPr>
        <b/>
        <i/>
        <sz val="10"/>
        <color theme="1"/>
        <rFont val="Calibri"/>
        <family val="2"/>
        <scheme val="minor"/>
      </rPr>
      <t>Accounts must not be shared.</t>
    </r>
  </si>
  <si>
    <t xml:space="preserve"> Each user authenticates using a unique username and strong password before being granted access to applications, computers and network devices.</t>
  </si>
  <si>
    <t>A7.3</t>
  </si>
  <si>
    <t xml:space="preserve">How do you ensure you have deleted, or disabled, any accounts for staff who are no longer with your organisation? </t>
  </si>
  <si>
    <t xml:space="preserve">When an individual leaves your organisation you need to stop them accessing any of your systems. </t>
  </si>
  <si>
    <t>Unnecessary user accounts (e.g. Guest accounts and unnecessary administrative accounts) should be removed or disabled.</t>
  </si>
  <si>
    <t>A7.4</t>
  </si>
  <si>
    <t xml:space="preserve">Do you ensure that staff only have the privileges that they need to do their current job? How do you do this? </t>
  </si>
  <si>
    <t>When a staff member changes job role, you may also need to change their permissions to only access the files, folders and applications that they need to do their day to day work.</t>
  </si>
  <si>
    <t>Special access privileges are controlled, periodically reviewed and removed or disabled when no longer required.</t>
  </si>
  <si>
    <t>Administrative Accounts</t>
  </si>
  <si>
    <t>User accounts with special access privileges (e.g. administrative accounts) typically have the greatest level of access to information, applications and computers. When these privileged accounts are accessed by attackers they can cause the most amount of damage because they can usually perform actions such as install malicious software and make changes. Special access includes privileges over and above those of normal users. 
It is not acceptable to work on a day-to-day basis in a privileged “administrator” mode.  
Questions in this section applies to: Servers, Desktop Computers, Laptops, Tablets, Thin Clients, Mobile Phones, IaaS, PaaS and SaaS</t>
  </si>
  <si>
    <t>A7.5</t>
  </si>
  <si>
    <t xml:space="preserve">Do you have a formal process for giving someone access to systems at an “administrator” level and can you confirm how this is recorded? </t>
  </si>
  <si>
    <t>You must have a formal, written-down process that you follow when deciding to give someone access to systems at administrator level. This process might include approval by a person who is an owner/director/trustee/partner of the organisation.</t>
  </si>
  <si>
    <t xml:space="preserve">Administrator access to any network component is properly authenticated and authorised. </t>
  </si>
  <si>
    <t>A7.6</t>
  </si>
  <si>
    <t xml:space="preserve">As an organisation, how do you make sure that separate accounts are used to carry out administrative tasks (such as installing software or making configuration changes)? </t>
  </si>
  <si>
    <t>You must use a separate administrator account from the standard user account, when carrying out administrative tasks such as installing software. Using administrator accounts all-day-long exposes the device to compromise by malware. Cloud service administration must be carried out through separate accounts.</t>
  </si>
  <si>
    <t xml:space="preserve">Evidence may be compiled from: Administrative accounts should only be used to perform legitimate administrative activities, and should not be granted access to email or the internet. All PSCRF Section 7.4 </t>
  </si>
  <si>
    <t>A7.7</t>
  </si>
  <si>
    <t>How does the organisation prevent administrator accounts from being used to carry out every day tasks like browsing the web or accessing email?</t>
  </si>
  <si>
    <t>This question relates to the activities carried out when an administrator account is in use.
You must ensure that administrator accounts are not used to access websites or download email. Using such accounts in this way exposes the device to compromise by malware. Software and update downloads should be performed as a standard user and then installed as an administrator. You may not need a technical solution to achieve this, it could be based on good policy, procedure and regular training for staff.</t>
  </si>
  <si>
    <t>A7.8</t>
  </si>
  <si>
    <t>Do you formally track which users have administrator accounts in your organisation?</t>
  </si>
  <si>
    <t>You must track, by means of list or formal record, all people that have been granted administrator accounts.</t>
  </si>
  <si>
    <t>The list of system administrators is regularly reviewed, e.g. every 6 months.</t>
  </si>
  <si>
    <t>A7.9</t>
  </si>
  <si>
    <t>Do you review who should have administrative access on a regular basis?</t>
  </si>
  <si>
    <t>You must review the list of people with administrator access regularly. Depending on your business, this might be monthly, quarterly or annually. Any users who no longer need administrative access to carry out their role should have it removed.</t>
  </si>
  <si>
    <t>Password-Based Authentication</t>
  </si>
  <si>
    <t>All accounts require the user to authenticate. Where this is done using a password the following protections should be used:
• Passwords are protected against brute-force password guessing.
• Technical controls are used to manage the quality of passwords.
• People are supported to choose unique passwords for their work accounts. 
• There is an established process to change passwords promptly if the applicant knows or suspects the password or account has been compromised. 
This requirement has been updated.  More information can be found in the ‘Cyber Essentials requirement for Infrastructure v3.0’ document.   https://www.ncsc.gov.uk/files/Cyber-Essentials-Requirements-for-IT-infrastructure-3-0.pdf</t>
  </si>
  <si>
    <t>A7.10</t>
  </si>
  <si>
    <t>Describe how you protect accounts from  brute-force password guessing in your organisation?</t>
  </si>
  <si>
    <t>A brute-force attack is an attempt to discover a password by systematically trying every possible combination of letters, numbers, and symbols until you discover the one correct combination that works.
Information on how to protect against brute-force password guessing can be found in the Password-based authentication section, under the User Access Control section in the ‘Cyber Essentials Requirements for IT Infrastructure’ document.</t>
  </si>
  <si>
    <t>A7.11</t>
  </si>
  <si>
    <t xml:space="preserve">Which technical controls are used to manage the quality of your passwords within your organisation? </t>
  </si>
  <si>
    <t>A7.12</t>
  </si>
  <si>
    <t>Please explain how you encourage people to use unique and strong passwords.</t>
  </si>
  <si>
    <t>You need to support those that have access to your organisational data and services by informing them of how they should pick a strong and unique password. 
Further information can be found in the password-based authentication section, under the User Access Control section in the Cyber Essentials Requirements for IT Infrastructure document.</t>
  </si>
  <si>
    <t>Evidence: Each user authenticates using a unique username and strong password before being granted access to applications, computers and network devices.</t>
  </si>
  <si>
    <t>A7.13</t>
  </si>
  <si>
    <t>Do you have a documented password policy that includes a process for when you believe that passwords or accounts have been compromised?</t>
  </si>
  <si>
    <t>You must have an established process that details how to change passwords promptly if you believe or suspect a password or account has been compromised.</t>
  </si>
  <si>
    <t>There is a robust password policy which avoids users having weak passwords, such as those trivially guessable. *Note - policy must include significant change/compromise change of password condition.</t>
  </si>
  <si>
    <t>A7.14</t>
  </si>
  <si>
    <t>Have you enabled multi-factor authentication (MFA) on all of your cloud services?</t>
  </si>
  <si>
    <t>Where your systems and cloud services support multi-factor authentication (MFA), for example a text message, a one time access code, notification from an authentication app, then you must enable for users and administrators. For more information see the NCSC’s guidance on MFA. https://www.ncsc.gov.uk/guidance/multi-factor-authentication-online-services</t>
  </si>
  <si>
    <t>A7.15</t>
  </si>
  <si>
    <t>If no, is this because MFA is not available for some of your cloud services? List the cloud services that do not allow multi-factor authentication.</t>
  </si>
  <si>
    <t>It is required to provide a list of cloud services that are in use that do not provide MFA.</t>
  </si>
  <si>
    <t>If no to A7.14</t>
  </si>
  <si>
    <t>Non-Compliant</t>
  </si>
  <si>
    <t>Conditional Evidence: Notes from non-compliance against previous: Multi-factor authentication shall be used for access to all cloud-based accounts and services.</t>
  </si>
  <si>
    <t>A7.16</t>
  </si>
  <si>
    <r>
      <t>Has MFA been applied to</t>
    </r>
    <r>
      <rPr>
        <b/>
        <sz val="10"/>
        <color theme="1"/>
        <rFont val="Calibri"/>
        <family val="2"/>
        <scheme val="minor"/>
      </rPr>
      <t xml:space="preserve"> all </t>
    </r>
    <r>
      <rPr>
        <sz val="10"/>
        <color theme="1"/>
        <rFont val="Calibri"/>
        <family val="2"/>
        <scheme val="minor"/>
      </rPr>
      <t>administrators of your cloud services?</t>
    </r>
  </si>
  <si>
    <t>It is required that all administrator accounts on cloud service must apply multi-factor authentication in conjunction with a password of at least 8 characters.</t>
  </si>
  <si>
    <t>A7.17</t>
  </si>
  <si>
    <r>
      <t xml:space="preserve">Has MFA been applied to </t>
    </r>
    <r>
      <rPr>
        <b/>
        <sz val="10"/>
        <color theme="1"/>
        <rFont val="Calibri"/>
        <family val="2"/>
        <scheme val="minor"/>
      </rPr>
      <t>all</t>
    </r>
    <r>
      <rPr>
        <sz val="10"/>
        <color theme="1"/>
        <rFont val="Calibri"/>
        <family val="2"/>
        <scheme val="minor"/>
      </rPr>
      <t xml:space="preserve"> users of your cloud services?</t>
    </r>
  </si>
  <si>
    <t>All users of your cloud services must use MFA in conjunction with a password of at least 8 characters.</t>
  </si>
  <si>
    <t>Malware protection</t>
  </si>
  <si>
    <t>Malware (such as computer viruses) is generally used to steal or damage information.  Malware is often used in conjunction with other kinds of attack such as ‘phishing’ (obtaining information by confidence trickery) and social network sites (which can be mined for information useful to a hacker) to provide a focussed attack on an organisation. Anti-malware solutions (including anti-virus) are available from commercial suppliers, some free, but usually as complete software and support packages. 
Malware is continually evolving, so it is important that the supplier includes both malware signatures and heuristic detection facilities which are updated as frequently as possible. Anti-malware products can also help confirm whether websites you visit are malicious.
Questions in this section applies to: Servers, Desktop Computers, Laptops, Tablets, Thin Clients, Mobile Phones,  IaaS, PaaS and SaaS</t>
  </si>
  <si>
    <t>A8.1</t>
  </si>
  <si>
    <r>
      <t xml:space="preserve">Are all of your </t>
    </r>
    <r>
      <rPr>
        <sz val="10"/>
        <color theme="1"/>
        <rFont val="Calibri (Body)"/>
      </rPr>
      <t>desktop</t>
    </r>
    <r>
      <rPr>
        <sz val="10"/>
        <color theme="1"/>
        <rFont val="Calibri"/>
        <family val="2"/>
        <scheme val="minor"/>
      </rPr>
      <t xml:space="preserve"> computers, laptops, tablets and mobile phones protected from malware by either:
A - having anti-malware software installed
and/or
B - limiting installation of applications to an approved set (i.e. using an App Store and a list of approved applications)
or
C - None of the above, please describe</t>
    </r>
  </si>
  <si>
    <r>
      <t xml:space="preserve">Please select all the options that are in use in your organisation across all your devices. Most organisations that use smartphones and standard laptops will need to select both option A and B. 
</t>
    </r>
    <r>
      <rPr>
        <b/>
        <i/>
        <sz val="10"/>
        <color theme="1"/>
        <rFont val="Calibri"/>
        <family val="2"/>
        <scheme val="minor"/>
      </rPr>
      <t>Option A</t>
    </r>
    <r>
      <rPr>
        <i/>
        <sz val="10"/>
        <color theme="1"/>
        <rFont val="Calibri"/>
        <family val="2"/>
        <scheme val="minor"/>
      </rPr>
      <t xml:space="preserve"> - option for all in-scope devices running Windows or macOS including servers, desktop computers, laptop computers
</t>
    </r>
    <r>
      <rPr>
        <b/>
        <i/>
        <sz val="10"/>
        <color theme="1"/>
        <rFont val="Calibri"/>
        <family val="2"/>
        <scheme val="minor"/>
      </rPr>
      <t>Option B</t>
    </r>
    <r>
      <rPr>
        <i/>
        <sz val="10"/>
        <color theme="1"/>
        <rFont val="Calibri"/>
        <family val="2"/>
        <scheme val="minor"/>
      </rPr>
      <t xml:space="preserve"> - option for all in-scope devices
</t>
    </r>
    <r>
      <rPr>
        <b/>
        <i/>
        <sz val="10"/>
        <color theme="1"/>
        <rFont val="Calibri"/>
        <family val="2"/>
        <scheme val="minor"/>
      </rPr>
      <t xml:space="preserve">Option C </t>
    </r>
    <r>
      <rPr>
        <i/>
        <sz val="10"/>
        <color theme="1"/>
        <rFont val="Calibri"/>
        <family val="2"/>
        <scheme val="minor"/>
      </rPr>
      <t xml:space="preserve">- none of the above, explanation notes will be required. </t>
    </r>
  </si>
  <si>
    <r>
      <rPr>
        <b/>
        <sz val="11"/>
        <color theme="1"/>
        <rFont val="Calibri"/>
        <family val="2"/>
        <scheme val="minor"/>
      </rPr>
      <t xml:space="preserve">Remove as applicable: </t>
    </r>
    <r>
      <rPr>
        <sz val="11"/>
        <color theme="1"/>
        <rFont val="Calibri"/>
        <family val="2"/>
        <scheme val="minor"/>
      </rPr>
      <t xml:space="preserve">
A - Anti-Malware software
B - Only allowing software from an App Store or "Application allow listing"
C - None of the above, please describe</t>
    </r>
  </si>
  <si>
    <t>Options: 
A - Anti-Malware software
B - Only allowing software from an App Store or "Application allow listing"
C - None of the above, please describe</t>
  </si>
  <si>
    <t>Malware protection software is: 
  a.   installed and actively running on all computers that are connected to or capable of connecting to the internet and generates audit logs
  b.   kept up-to-date (e.g. at least daily, either by configuring it to update automatically or through the use of centrally managed deployment).
  c.   configured to 
          i. scan files automatically upon access (including when downloading and opening files, accessing files on removable storage media or a network folder) 
          ii. scan web pages when being accessed (via a web browser).
          iii. prevent connections to known malicious websites on the internet (e.g. by using website blocklisting).
  d.   configured to perform regular scans of all files (e.g. daily).
  e.   preventing connections to malicious websites on the internet (e.g. by using website blocklisting)."</t>
  </si>
  <si>
    <t>A8.2</t>
  </si>
  <si>
    <t>(A) Where you have anti-malware software installed, is it set to update daily and scan files automatically upon access?</t>
  </si>
  <si>
    <t>This is usually the default setting for anti-malware software. You can check these settings in the configuration screen for your anti-virus software. You can use any commonly used anti-virus product, whether free or paid-for as long as it can meet the requirements in this question. For the avoidance of doubt, Windows Defender is suitable for this purpose.</t>
  </si>
  <si>
    <t>Evidence: Notes from previous section for A8.1 reference = part (b)  kept up-to-date (e.g. at least daily, either by configuring it to update automatically or through the use of centrally managed deployment).</t>
  </si>
  <si>
    <t>A8.3</t>
  </si>
  <si>
    <t>(A) Where you have anti-malware software installed, is it set to scan web pages you visit and warn you about accessing malicious websites?</t>
  </si>
  <si>
    <t>Your anti-virus software should have a plugin for your internet browser or for the operating system itself that prevents access to known malicious websites. On Windows 10, SmartScreen can provide this functionality.</t>
  </si>
  <si>
    <t>Evidence: Notes from previous section for A8.1 reference = part (c)  configured to 
          i. scan files automatically upon access (including when downloading and opening files, accessing files on removable storage media or a network folder) 
          ii. scan web pages when being accessed (via a web browser).
          iii. prevent connections to known malicious websites on the internet (e.g. by using website blocklisting).</t>
  </si>
  <si>
    <t>A8.4</t>
  </si>
  <si>
    <r>
      <t>(B) Where you use an app-store or application signing, are users restricted from installing unsigned applications?</t>
    </r>
    <r>
      <rPr>
        <i/>
        <sz val="10"/>
        <color theme="1"/>
        <rFont val="Calibri"/>
        <family val="2"/>
        <scheme val="minor"/>
      </rPr>
      <t xml:space="preserve"> </t>
    </r>
  </si>
  <si>
    <t>By default, most mobile phones and tablets restrict you from installing unsigned applications. Usually you have to "root" or "jailbreak" a device to allow unsigned applications.</t>
  </si>
  <si>
    <t>*Optional only required if non compliant with previous responses to this section (A8.1 and/or A8.2 and/or 8.3)</t>
  </si>
  <si>
    <t>A8.5</t>
  </si>
  <si>
    <t>(B) Where you use an app-store or application signing, do you ensure that users only install applications that have been approved by your organisation and do you document this list of approved applications?</t>
  </si>
  <si>
    <t>You must create a list of approved applications and ensure users only install these applications on their devices. This includes employee-owned devices. You may use mobile device management (MDM) software to meet this requirement but you are not required to use MDM software if you can meet the requirements using good policy, processes and training of staff.</t>
  </si>
  <si>
    <t>Attestation</t>
  </si>
  <si>
    <t>All answers approved</t>
  </si>
  <si>
    <t xml:space="preserve">
Have all the answers provided in this assessment been approved at Board level or equivalent?
</t>
  </si>
  <si>
    <t>Cyber Declaration</t>
  </si>
  <si>
    <t xml:space="preserve">Information for the Cyber Declaration should be inputted directly onto the portal </t>
  </si>
  <si>
    <t>Important</t>
  </si>
  <si>
    <r>
      <t xml:space="preserve">If you are a GOLD PACKAGE customer and have a contractual deadline to meet - please provide it here: </t>
    </r>
    <r>
      <rPr>
        <sz val="18"/>
        <color theme="4" tint="-0.249977111117893"/>
        <rFont val="Calibri"/>
        <family val="2"/>
        <scheme val="minor"/>
      </rPr>
      <t>DD/MM/YYYY</t>
    </r>
  </si>
  <si>
    <t>Technical point of contact</t>
  </si>
  <si>
    <t>Mobile number (required)</t>
  </si>
  <si>
    <t>Email address (required)</t>
  </si>
  <si>
    <t>Revisions:</t>
  </si>
  <si>
    <t>Date:</t>
  </si>
  <si>
    <t>Version</t>
  </si>
  <si>
    <t>Details</t>
  </si>
  <si>
    <t xml:space="preserve">Author </t>
  </si>
  <si>
    <t>March 2021</t>
  </si>
  <si>
    <t xml:space="preserve">Initial release due to new release of NCSC CE requirements document. </t>
  </si>
  <si>
    <t>NF</t>
  </si>
  <si>
    <t>May 2021</t>
  </si>
  <si>
    <t>Update to URL in A3.1</t>
  </si>
  <si>
    <t>BF</t>
  </si>
  <si>
    <t>November 2021</t>
  </si>
  <si>
    <t>Update to Evendine</t>
  </si>
  <si>
    <t>Janurary 2022</t>
  </si>
  <si>
    <t>Size of organisation removed was (what was A1.7)</t>
  </si>
  <si>
    <t>JE</t>
  </si>
  <si>
    <t>April 2022</t>
  </si>
  <si>
    <t>A3.4 &amp; A3.5 Removed
Updated business types A1.5
Clarification to wording</t>
  </si>
  <si>
    <t>July 2022</t>
  </si>
  <si>
    <t>A1.2 Clarification of organisation types
Clarification of Scope of Assessment
Clarification on insurance
A1.3 added Crown Dependencies
Description of Boundary firewalls and internet gateways updated
Secure configuration description updated
A5.1 updated question
A5.11 updated question
Clarification of Security update management
A6.2.1 Guidance updated
A6.7 Guidance updated
Clarification of User Access Control
Clarification of Administrative Accounts
A7.6 Updated question
Clarification of Password-based Authentication
A7.10 Description updated
A7.12 Description updated
Clarification of Malware protection</t>
  </si>
  <si>
    <t>CAF Objective A - Managing security risk</t>
  </si>
  <si>
    <t xml:space="preserve">Please note that the translation of the compliance position from any PSCRF assessment is to be used as an indicator of the organisational readiness for conducting and achieving compliance with the associated scheme and standards. PSCRF2 translations should be confirmed by completion of NIS CAF assessment by an NCSC approved supplier </t>
  </si>
  <si>
    <t>Appropriate organisational structures, policies, and processes in place to understand, assess and systematically manage security risks to the network and information systems supporting essential functions.</t>
  </si>
  <si>
    <t>Principle: A1 Governance</t>
  </si>
  <si>
    <t>The organisation has appropriate management policies and processes in place to govern its approach to the security of network and information systems.</t>
  </si>
  <si>
    <t>A1.a Board Direction</t>
  </si>
  <si>
    <r>
      <t>You have effective organisational security management led at board level and articulated clearly in corresponding policies.</t>
    </r>
    <r>
      <rPr>
        <sz val="12"/>
        <color rgb="FF000000"/>
        <rFont val="Tw Cen MT"/>
        <family val="2"/>
      </rPr>
      <t> </t>
    </r>
  </si>
  <si>
    <t>Not achieved until objectives (Partial where indicated and Achieved for all) are compliant for each individual statement.</t>
  </si>
  <si>
    <t>Achieved</t>
  </si>
  <si>
    <t>Compliance Position</t>
  </si>
  <si>
    <t>At least one of the following statements is true</t>
  </si>
  <si>
    <t>All the following statements are true</t>
  </si>
  <si>
    <t>The security of network and information systems related to the operation of essential functions is not discussed or reported on regularly at board-level.</t>
  </si>
  <si>
    <t>Your organisation's approach and policy relating to the security of networks and information systems supporting the operation of essential functions are owned and managed at board level. These are communicated, in a meaningful way, to risk management decision-makers across the organisation.</t>
  </si>
  <si>
    <t>Board-level discussions on the security of networks and information systems are based on partial or out-of-date information, without the benefit of expert guidance.</t>
  </si>
  <si>
    <t>Regular board discussions on the security of network and information systems supporting the operation of your essential function take place, based on timely and accurate information and informed by expert guidance.</t>
  </si>
  <si>
    <t>The security of networks and information systems supporting your essential functions are not driven effectively by the direction set at board level.</t>
  </si>
  <si>
    <t>There is a board-level individual who has overall accountability for the security of networks and information systems and drives regular discussion at board-level.</t>
  </si>
  <si>
    <t>Senior management or other pockets of the organisation consider themselves exempt from some policies or expect special accommodations to be made.</t>
  </si>
  <si>
    <t>Direction set at board level is translated into effective organisational practices that direct and control the security of the networks and information systems supporting your essential function.</t>
  </si>
  <si>
    <t>A1.b Roles and Responsibilities</t>
  </si>
  <si>
    <r>
      <t>Your organisation has established roles and responsibilities for the security of networks and information systems at all levels, with clear and well-understood channels for communicating and escalating risks.</t>
    </r>
    <r>
      <rPr>
        <sz val="12"/>
        <color rgb="FF000000"/>
        <rFont val="Tw Cen MT"/>
        <family val="2"/>
      </rPr>
      <t> </t>
    </r>
  </si>
  <si>
    <t>Key roles are missing, left vacant, or fulfilled on an ad-hoc or informal basis.</t>
  </si>
  <si>
    <t>Necessary roles and responsibilities for the security of networks and information systems supporting your essential function have been identified. These are reviewed periodically to ensure they remain fit for purpose. </t>
  </si>
  <si>
    <t>Staff are assigned security responsibilities but without adequate authority or resources to fulfil them.</t>
  </si>
  <si>
    <t>Appropriately capable and knowledgeable staff fill those roles and are given the time, authority, and resources to carry out their duties.</t>
  </si>
  <si>
    <t>Staff are unsure what their responsibilities are for the security of the essential function.</t>
  </si>
  <si>
    <t>There is clarity on who in your organisation has overall accountability for the security of the networks and information systems supporting your essential function.</t>
  </si>
  <si>
    <t>A1.c Decision-making</t>
  </si>
  <si>
    <r>
      <t>You have senior-level accountability for the security of networks and information systems, and delegate decision-making authority appropriately and effectively</t>
    </r>
    <r>
      <rPr>
        <i/>
        <sz val="12"/>
        <color rgb="FF000000"/>
        <rFont val="Tw Cen MT"/>
        <family val="2"/>
      </rPr>
      <t>. </t>
    </r>
    <r>
      <rPr>
        <i/>
        <sz val="12"/>
        <color rgb="FF000000"/>
        <rFont val="Tw Cen MT"/>
        <family val="2"/>
      </rPr>
      <t>Risks to network and information systems related to the operation  of essential functions are considered in the context of other organisational risks</t>
    </r>
    <r>
      <rPr>
        <i/>
        <sz val="12"/>
        <color rgb="FF000000"/>
        <rFont val="Tw Cen MT"/>
        <family val="2"/>
      </rPr>
      <t>.</t>
    </r>
    <r>
      <rPr>
        <sz val="12"/>
        <color rgb="FF000000"/>
        <rFont val="Tw Cen MT"/>
        <family val="2"/>
      </rPr>
      <t> </t>
    </r>
  </si>
  <si>
    <t>What should be relatively straightforward risk decisions are constantly referred up the chain, or not made.</t>
  </si>
  <si>
    <t>Senior management have visibility of key risk decisions made throughout the organisation.</t>
  </si>
  <si>
    <t>Risks are resolved informally (or ignored) at a local level when the use of a more formal risk reporting mechanism would be more appropriate.</t>
  </si>
  <si>
    <t>Risk management decision-makers understand their responsibilities for making effective and timely decisions in the context of the risk appetite regarding the essential function, as set by senior management.</t>
  </si>
  <si>
    <t>Decision-makers are unsure of what senior management's risk appetite is, or only understand it in vague terms such as "averse" or "cautious".</t>
  </si>
  <si>
    <t>Risk management decision-making is delegated and escalated where necessary, across the organisation, to people who have the skills, knowledge, tools, and authority they need.</t>
  </si>
  <si>
    <t>Organisational structure causes risk decisions to be made in isolation. (e.g. engineering and IT don't talk to each other about risk).</t>
  </si>
  <si>
    <t>Risk management decisions are periodically reviewed to ensure their continued relevance and validity.</t>
  </si>
  <si>
    <t>Risk priorities are too vague to make meaningful distinctions between them. (e.g. almost all risks are rated 'medium' or 'amber').</t>
  </si>
  <si>
    <t>Principle: A2 Risk Management</t>
  </si>
  <si>
    <r>
      <t>The organisation takes appropriate steps to identify, assess and understand security risks to the network and information systems supporting the operation of essential functions. This includes an overall organisational approach to risk management.</t>
    </r>
    <r>
      <rPr>
        <sz val="12"/>
        <color rgb="FF000000"/>
        <rFont val="Tw Cen MT"/>
        <family val="2"/>
      </rPr>
      <t> </t>
    </r>
  </si>
  <si>
    <t>A2.a Risk Management Process</t>
  </si>
  <si>
    <r>
      <t>Your organisation has effective internal processes for managing risks to the security of network and information systems related to the operation of essential functions and communicating associated activities.</t>
    </r>
    <r>
      <rPr>
        <sz val="12"/>
        <color rgb="FF000000"/>
        <rFont val="Tw Cen MT"/>
        <family val="2"/>
      </rPr>
      <t> </t>
    </r>
  </si>
  <si>
    <t>Partially achieved</t>
  </si>
  <si>
    <t>All of the following statements are true</t>
  </si>
  <si>
    <t>Risk assessments are not based on a clearly defined set of threat assumptions.</t>
  </si>
  <si>
    <t>Your organisational process ensures that security risks to networks and information systems relevant to essential functions are identified, analysed, prioritised, and managed.</t>
  </si>
  <si>
    <t>Risk assessment outputs are too complex or unwieldy to be consumed by decision-makers and are not effectively communicated in a clear and timely manner.</t>
  </si>
  <si>
    <t>Your risk assessments are informed by an understanding of the vulnerabilities in the networks and information systems supporting your essential function.</t>
  </si>
  <si>
    <t>Your approach to risk is focused on the possibility of adverse impact to your essential function, leading to a detailed understanding of how such impact might arise as a consequence of possible attacker actions and the security properties of your networks and information systems.</t>
  </si>
  <si>
    <t>Risk assessments for critical systems are a "one-off" activity (or not done at all).</t>
  </si>
  <si>
    <t>The output from your risk management process is a clear set of security requirements that will address the risks in line with your organisational approach to security.</t>
  </si>
  <si>
    <t>Your risk assessments are based on a clearly understood set of threat assumptions, informed by an up-to-date understanding of security threats to your essential function and your sector.</t>
  </si>
  <si>
    <t>The security elements of projects or programmes are solely dependent on the completion of a risk management assessment without any regard to the outcomes.</t>
  </si>
  <si>
    <t>Significant conclusions reached in the course of your risk management process are communicated to key security decision-makers and accountable individuals.</t>
  </si>
  <si>
    <t>There is no systematic process in place to ensure that identified security risks are managed effectively.</t>
  </si>
  <si>
    <t>You conduct risk assessments when significant events potentially affect the essential function, such as replacing a system or a change in the cyber security threat.</t>
  </si>
  <si>
    <t>Systems are assessed in isolation, without consideration of dependencies and interactions with other systems. (e.g. interactions between IT and OT environments).</t>
  </si>
  <si>
    <t>You perform threat analysis and understand how generic threats apply to your organisation.</t>
  </si>
  <si>
    <t>Security requirements and mitigation's are arbitrary or are applied from a control catalogue without consideration of how they contribute to the security of the essential function.</t>
  </si>
  <si>
    <t>Your risk assessments are dynamic and updated in the light of relevant changes which may include technical changes to networks and information systems, change of use and new threat information.</t>
  </si>
  <si>
    <t>Risks remain unresolved on a register for prolonged periods of time awaiting senior decision-making or resource allocation to resolve.</t>
  </si>
  <si>
    <t>The effectiveness of your risk management process is reviewed periodically, and improvements made as required.</t>
  </si>
  <si>
    <t>A2.b Assurance</t>
  </si>
  <si>
    <t>You have gained confidence in the effectiveness of the security of your technology, people, and processes relevant to essential functions.</t>
  </si>
  <si>
    <t>A particular product or service is seen as a "silver bullet" and vendor claims are taken at face value.</t>
  </si>
  <si>
    <t>You validate that the security measures in place to protect the networks and information systems are effective and remain effective for the lifetime over which they are needed.</t>
  </si>
  <si>
    <t>Assurance methods are applied without appreciation of their strengths and limitations, such as the risks of penetration testing in operational environments.</t>
  </si>
  <si>
    <t>You understand the assurance methods available to you and choose appropriate methods to gain confidence in the security of essential functions.</t>
  </si>
  <si>
    <t>Assurance is assumed because there have been no known problems to date.</t>
  </si>
  <si>
    <t>Your confidence in the security as it relates to your technology, people, and processes can be justified to, and verified by, a third party.</t>
  </si>
  <si>
    <t>Security deficiencies uncovered by assurance activities are assessed, prioritised and remedied when necessary in a timely and effective way.</t>
  </si>
  <si>
    <t>The methods used for assurance are reviewed to ensure they are working as intended and remain the most appropriate method to use.</t>
  </si>
  <si>
    <t>Principle: A3 Asset Management </t>
  </si>
  <si>
    <t>Everything required to deliver, maintain or support networks and information systems necessary for the operation of essential functions is determined and understood. This includes data, people and systems, as well as any supporting infrastructure (such as power or cooling).</t>
  </si>
  <si>
    <t>A3.a Asset Management</t>
  </si>
  <si>
    <t>Inventories of assets relevant to the essential function are incomplete, non-existent, or inadequately detailed.</t>
  </si>
  <si>
    <t>All assets relevant to the secure operation of essential functions are identified and inventoried (at a suitable level of detail). The inventory is kept up-to-date.</t>
  </si>
  <si>
    <t>Only certain domains or types of asset are documented and understood. Dependencies between assets are not understood (such as the dependencies between IT and OT).</t>
  </si>
  <si>
    <t>Dependencies on supporting infrastructure (e.g. power, cooling etc) are recognised and recorded.</t>
  </si>
  <si>
    <t>Information assets, which could include personally identifiable information or other sensitive information, are stored for long periods of time with no clear business need or retention policy.</t>
  </si>
  <si>
    <t>You have prioritised your assets according to their importance to the operation of the essential function.</t>
  </si>
  <si>
    <t>Knowledge critical to the management, operation, or recovery of essential functions is held by one or two key individuals with no succession plan.</t>
  </si>
  <si>
    <t>You have assigned responsibility for managing physical assets.</t>
  </si>
  <si>
    <t>Asset inventories are neglected and out of date.</t>
  </si>
  <si>
    <t>Assets relevant to essential functions are managed with cyber security in mind throughout their lifecycle, from creation through to eventual decommissioning or disposal.</t>
  </si>
  <si>
    <t>Principle: A4 Supply Chain</t>
  </si>
  <si>
    <t>The organisation understands and manages security risks to networks and information systems supporting the operation of essential functions that arise as a result of dependencies on external suppliers. This includes ensuring that appropriate measures are employed where third party services are used.</t>
  </si>
  <si>
    <t>A4.a Supply Chain</t>
  </si>
  <si>
    <t>You do not know what data belonging to you is held by suppliers, or how it is managed.</t>
  </si>
  <si>
    <t>You understand the general risks suppliers may pose to your essential functions.</t>
  </si>
  <si>
    <t>You have a deep understanding of your supply chain, including sub-contractors and the wider risks it faces. You consider factors such as supplier’s partnerships, competitors, nationality and other organisations with which they sub-contract. This informs your risk assessment and procurement processes.</t>
  </si>
  <si>
    <t>Elements of the supply chain for essential functions are subcontracted and you have little or no visibility of the sub-contractors.</t>
  </si>
  <si>
    <t>You know the extent of your supply chain for essential functions, including sub-contractors.</t>
  </si>
  <si>
    <t>Your approach to supply chain risk management considers the risks to your essential functions arising from supply chain subversion by capable and well-resourced attackers.</t>
  </si>
  <si>
    <t>You have no understanding of which contracts are relevant and / or relevant contracts do not specify appropriate security obligations.</t>
  </si>
  <si>
    <t>You understand which contracts are relevant and you include appropriate security obligations in relevant contracts.</t>
  </si>
  <si>
    <t>You have confidence that information shared with suppliers that is essential to the operation of your function is appropriately protected from sophisticated attacks.</t>
  </si>
  <si>
    <t>Suppliers have access to systems that provide your essential function that is unrestricted, not monitored or bypasses your own security controls.</t>
  </si>
  <si>
    <t>You are aware of all third-party connections and have assurance that they meet your organisation’s security requirements.</t>
  </si>
  <si>
    <t>You understand which contracts are relevant and you include appropriate security obligations in relevant contracts. You have a proactive approach to contract management which may include a contract management plan for relevant contracts. </t>
  </si>
  <si>
    <t>Your approach to security incident management considers incidents that might arise in your supply chain.</t>
  </si>
  <si>
    <t>Customer / supplier ownership of responsibilities are laid out in contracts.</t>
  </si>
  <si>
    <t>You have confidence that information shared with suppliers that is necessary for the operation of your essential function is appropriately protected from well-known attacks and known vulnerabilities.</t>
  </si>
  <si>
    <t>All network connections and data sharing with third parties is managed effectively and proportionately.</t>
  </si>
  <si>
    <t>When appropriate, your incident management process and that of your suppliers provide mutual support in the resolution of incidents.</t>
  </si>
  <si>
    <t>CAF Objective B - Protecting against cyber attack</t>
  </si>
  <si>
    <t>Proportionate security measures are in place to protect the networks and information systems supporting essential functions from cyber attack. </t>
  </si>
  <si>
    <t>Principle: B1 Service Protection Policies and Processes</t>
  </si>
  <si>
    <t>The organisation defines, implements, communicates and enforces appropriate policies and processes that direct its overall approach to securing systems and data that support operation of essential functions.</t>
  </si>
  <si>
    <t>B1.a Policy and Process Development</t>
  </si>
  <si>
    <t>You have developed and continue to improve a set of cyber security and resilience policies and processes that manage and mitigate the risk of adverse impact on the essential function.</t>
  </si>
  <si>
    <t>Your policies and processes are absent or incomplete.</t>
  </si>
  <si>
    <t>Your policies and processes document your overarching security governance and risk management approach, technical security practice and specific regulatory compliance.</t>
  </si>
  <si>
    <t>You fully document your overarching security governance and risk management approach, technical security practice and specific regulatory compliance. Cyber security is integrated and embedded throughout these policies and processes and key performance indicators are reported to your executive management.</t>
  </si>
  <si>
    <t>Policies and processes are not applied universally or consistently.</t>
  </si>
  <si>
    <t>You review and update policies and processes in response to major cyber security incidents.</t>
  </si>
  <si>
    <t>Your organisation’s policies and processes are developed to be practical, usable and appropriate for your essential function and your technologies.</t>
  </si>
  <si>
    <t>People often or routinely circumvent policies and processes to achieve business objectives.</t>
  </si>
  <si>
    <t>Policies and processes that rely on user behaviour are practical, appropriate and achievable.</t>
  </si>
  <si>
    <t>Your organisation’s security governance and risk management approach has no bearing on your policies and processes.</t>
  </si>
  <si>
    <t>You review and update policies and processes at suitably regular intervals to ensure they remain relevant. This is in addition to reviews following a major cyber security incident.</t>
  </si>
  <si>
    <t>System security is totally reliant on users' careful and consistent application of manual security processes.</t>
  </si>
  <si>
    <t>Any changes to the essential function or the threat it faces triggers a review of policies and processes.</t>
  </si>
  <si>
    <t>Policies and processes have not been reviewed in response to major changes (e.g. technology or regulatory framework), or within a suitable period.</t>
  </si>
  <si>
    <t>Your systems are designed so that they remain secure even when user security policies and processes are not always followed.</t>
  </si>
  <si>
    <t>Policies and processes are not readily available to staff, too detailed to remember, or too hard to understand.</t>
  </si>
  <si>
    <t>B1.b Policy and Process Implementation</t>
  </si>
  <si>
    <t>You have successfully implemented your security policies and processes and can demonstrate the security benefits achieved.</t>
  </si>
  <si>
    <t>Policies and processes are ignored or only partially followed.</t>
  </si>
  <si>
    <t>Most of your policies and processes are followed and their application is monitored.</t>
  </si>
  <si>
    <t>All your policies and processes are followed, their correct application and security effectiveness is evaluated.</t>
  </si>
  <si>
    <t>The reliance on your policies and processes is not well understood.</t>
  </si>
  <si>
    <t>Your policies and processes are integrated with other organisational policies and processes, including HR assessments of individuals' trustworthiness.</t>
  </si>
  <si>
    <t>Staff are unaware of their responsibilities under your policies and processes.</t>
  </si>
  <si>
    <t>All staff are aware of their responsibilities under your policies and processes.</t>
  </si>
  <si>
    <t>Your policies and processes are effectively and appropriately communicated across all levels of the organisation resulting in good staff awareness of their responsibilities.</t>
  </si>
  <si>
    <t>You do not attempt to detect breaches of policies and processes.</t>
  </si>
  <si>
    <t>All breaches of policies and processes with the potential to adversely impact the essential function are fully investigated. Other breaches are tracked, assessed for trends and action is taken to understand and address.</t>
  </si>
  <si>
    <t>Appropriate action is taken to address all breaches of policies and processes with potential to adversely impact the essential function including aggregated breaches.</t>
  </si>
  <si>
    <t>Policies and processes lack integration with other organisational policies and processes.</t>
  </si>
  <si>
    <t>Your policies and processes are not well communicated across your organisation.</t>
  </si>
  <si>
    <t>Principle: B2 Identity and Access Control</t>
  </si>
  <si>
    <t>The organisation understands, documents and manages access to networks and information systems supporting the operation of essential functions. Users (or automated functions) that can access data or systems are appropriately verified, authenticated and authorised.</t>
  </si>
  <si>
    <t>B2.a Identity Verification, Authentication and Authorisation</t>
  </si>
  <si>
    <t>You robustly verify, authenticate and authorise access to the networks and information systems supporting your essential function.</t>
  </si>
  <si>
    <t>Initial identity verification is not robust enough to provide an acceptable level of confidence of a users' identity profile.</t>
  </si>
  <si>
    <t>Your process of initial identity verification is robust enough to provide a reasonable level of confidence of a user's identity profile before allowing an authorised user access to networks and information systems that support your essential function.</t>
  </si>
  <si>
    <t>Your process of initial identity verification is robust enough to provide a high level of confidence of a user's identity profile before allowing an authorised user access to networks and information systems that support your essential function.</t>
  </si>
  <si>
    <t>Authorised users and systems with access to networks or information systems on which your essential function depends cannot be individually identified.</t>
  </si>
  <si>
    <t>All authorised users and systems with access to networks or information systems on which your essential function depends are individually identified and authenticated.</t>
  </si>
  <si>
    <t>Only authorised and individually authenticated users can physically access and logically connect to your networks or information systems on which your essential function depends.</t>
  </si>
  <si>
    <t>Unauthorised individuals or devices can access your networks or information systems on which your essential function depends.</t>
  </si>
  <si>
    <t>The number of authorised users and systems that have access to essential function networks and information systems is limited to the minimum necessary.</t>
  </si>
  <si>
    <t>The number of authorised users and systems that have access to all your networks and information systems supporting the essential function is limited to the minimum necessary.</t>
  </si>
  <si>
    <t>The number of authorised users and systems that have access to your networks and information systems are not limited to the minimum necessary.</t>
  </si>
  <si>
    <t>You use additional authentication mechanisms, such as multi-factor (MFA), for privileged access to sensitive systems including Operational Technology where appropriate.</t>
  </si>
  <si>
    <t>You use additional authentication mechanisms, such as multi-factor (MFA), for privileged access to all systems that operate or support your essential function.</t>
  </si>
  <si>
    <t>You individually authenticate and authorise all remote access to all your networks and information systems that support your essential function.</t>
  </si>
  <si>
    <t>You use additional authentication mechanisms, such as multi-factor (MFA), when you individually authenticate and authorise all remote user access to all your networks and information systems that support your essential function.</t>
  </si>
  <si>
    <t>The list of users and systems with access to essential function networks and systems is reviewed on a regular basis at least annually.</t>
  </si>
  <si>
    <t>The list of users with access to networks and systems supporting and delivering the essential function is reviewed on a regular basis, at least every six months.</t>
  </si>
  <si>
    <t>B2.b Device Management</t>
  </si>
  <si>
    <t>You fully know and have trust in the devices that are used to access your networks, information systems and data that support your essential function.</t>
  </si>
  <si>
    <t>Users can connect to your essential function's networks using devices that are not corporately managed.</t>
  </si>
  <si>
    <t>Only corporately owned and managed devices can access your essential function's networks and information systems.</t>
  </si>
  <si>
    <t>Dedicated devices are used for privileged actions (such as administration or accessing the essential function's network and information systems). These devices are not used for directly browsing the web or accessing email.</t>
  </si>
  <si>
    <t>Privileged users can perform administrative functions from devices that are not corporately managed.</t>
  </si>
  <si>
    <t>All privileged access occurs from corporately management devices dedicated to management functions.</t>
  </si>
  <si>
    <t>You either obtain independent and professional assurance of the security of third-party devices or networks before they connect to your systems, or you only allow third-party devices or networks dedicated to supporting your systems to connect.</t>
  </si>
  <si>
    <t>You have not gained assurance in the security of any third-party devices or networks connected to your systems.</t>
  </si>
  <si>
    <t>You have sought to understand the security properties of third-party devices and networks before they can be connected to your systems. You have taken appropriate steps to mitigate any risks identified. </t>
  </si>
  <si>
    <t>You perform certificate-based device identity management and only allow known devices to access systems necessary for the operation of your essential function.</t>
  </si>
  <si>
    <t>Physically connecting a device to your network gives that device access without device or user authentication.</t>
  </si>
  <si>
    <t>The act of connecting to a network port or cable does not grant access to any systems.</t>
  </si>
  <si>
    <t>You perform regular scans to detect unknown devices and investigate any findings.</t>
  </si>
  <si>
    <t>You are able to detect unknown devices being connected to your network and investigate such incidents.</t>
  </si>
  <si>
    <t>B2.c Privileged User Management</t>
  </si>
  <si>
    <t>You closely manage privileged user access to networks and information systems supporting the essential function.</t>
  </si>
  <si>
    <t>The identities of the individuals with privileged access to your essential function systems (infrastructure, platforms, software, configuration, etc) are not known or not managed.</t>
  </si>
  <si>
    <t>Privileged user access requires additional validation, but this does not use a strong form of authentication (e.g. multi-factor (MFA) or additional real-time security monitoring).</t>
  </si>
  <si>
    <t>Privileged user access to your essential function systems is carried out from dedicated separate accounts that are closely monitored and managed.</t>
  </si>
  <si>
    <t>Privileged user access to your essential function systems is via weak authentication mechanisms (e.g. only simple passwords).</t>
  </si>
  <si>
    <t>The identities of the individuals with privileged access to your essential function systems (infrastructure, platforms, software, configuration, etc) are known and managed. This includes third parties.</t>
  </si>
  <si>
    <t>The issuing of temporary, time-bound rights for privileged user access and external third-party support access is in place.</t>
  </si>
  <si>
    <t>The list of privileged users has not been reviewed recently (e.g. within the last 12 months).</t>
  </si>
  <si>
    <t>Activity by privileged users is routinely reviewed and validated. (e.g. at least annually).</t>
  </si>
  <si>
    <t>Privileged user access rights are regularly reviewed and always updated as part of your joiners, movers and leavers process.</t>
  </si>
  <si>
    <t>Privileged user access is granted on a system-wide basis rather than by role or function.</t>
  </si>
  <si>
    <t>Privileged users are only granted specific privileged permissions which are essential to their business role or function.</t>
  </si>
  <si>
    <t>All privileged user access to your networks and information systems requires strong authentication, such as multi-factor (MFA) or additional real-time security monitoring.</t>
  </si>
  <si>
    <t>Privileged user access to your essential function is via generic, shared or default name accounts.</t>
  </si>
  <si>
    <t>All privileged user activity is routinely reviewed, validated and recorded for offline analysis and investigation.</t>
  </si>
  <si>
    <t>Where there are “always on” terminals which can perform privileged actions (such as in a control room), there are no additional controls (e.g. physical controls) to ensure access is appropriately restricted. </t>
  </si>
  <si>
    <t>There is no logical separation between roles that an individual may have and hence the actions they perform. (e.g. access to corporate email and privilege user actions).</t>
  </si>
  <si>
    <t>B2.d Identity and Access Management (IdAM)</t>
  </si>
  <si>
    <t>You closely manage and maintain identity and access control for users, devices and systems accessing the networks and information systems supporting the essential function.</t>
  </si>
  <si>
    <t>Greater rights are granted than necessary.</t>
  </si>
  <si>
    <t>You follow a robust procedure to verify each user and issue the minimum required access rights.</t>
  </si>
  <si>
    <t>You follow a robust procedure to verify each user and issue the minimum required access rights, and the application of the procedure is regularly audited.</t>
  </si>
  <si>
    <t>Identity validation and requirement for access of a user, device or systems is not carried out.</t>
  </si>
  <si>
    <t>You regularly review access rights and those no longer needed are revoked.</t>
  </si>
  <si>
    <t>User permissions are reviewed both when people change roles via your joiners, leavers and movers process and at regular intervals - at least annually.</t>
  </si>
  <si>
    <t>User rights are not reviewed when users change roles.</t>
  </si>
  <si>
    <t>User access rights are reviewed when users change roles via your joiners, leavers and movers process.</t>
  </si>
  <si>
    <t>All user, device and systems access to the systems supporting the essential function is logged and monitored.</t>
  </si>
  <si>
    <t>User rights remain active when users leave your organisation.</t>
  </si>
  <si>
    <t>All user, device and system access to the systems supporting the essential function is logged and monitored, but it is not compared to other log data or access records.</t>
  </si>
  <si>
    <t>You regularly review access logs and correlate this data with other access records and expected activity.</t>
  </si>
  <si>
    <t>Access rights granted to devices or systems to access other devices and systems are not reviewed on a regular basis (at least annually).</t>
  </si>
  <si>
    <t>Attempts by unauthorised users, devices or systems to connect to the systems supporting the essential function are alerted, promptly assessed and investigated.</t>
  </si>
  <si>
    <t>Principle: B3 Data Security</t>
  </si>
  <si>
    <r>
      <t>Data stored or transmitted electronically is protected from actions such as unauthorised access, modification, or deletion that may cause an adverse impact on essential functions. Such protection extends to the means by which authorised users, devices and systems access critical data necessary for the operation of essential functions. It also covers information that would assist an attacker, such as design details of networks and information systems.</t>
    </r>
    <r>
      <rPr>
        <sz val="12"/>
        <color rgb="FF000000"/>
        <rFont val="Tw Cen MT"/>
        <family val="2"/>
      </rPr>
      <t> </t>
    </r>
  </si>
  <si>
    <t>B3.a Understanding Data</t>
  </si>
  <si>
    <t>You have a good understanding of data important to the operation of the essential function, where it is stored, where it travels and how unavailability or unauthorised access, modification or deletion would adversely impact the essential function. This also applies to third parties storing or accessing data important to the operation of essential functions.</t>
  </si>
  <si>
    <t>You have incomplete knowledge of what data is used by and produced in the operation of the essential function.</t>
  </si>
  <si>
    <t>You have identified and catalogued all the data important to the operation of the essential function, or that would assist an attacker.</t>
  </si>
  <si>
    <t>You have not identified the important data on which your essential function relies.</t>
  </si>
  <si>
    <t>You have identified and catalogued who has access to the data important to the operation of the essential function.</t>
  </si>
  <si>
    <t>You have not identified who has access to data important to the operation of the essential function.</t>
  </si>
  <si>
    <t>You periodically review location, transmission, quantity and quality of data important to the operation of the essential function.</t>
  </si>
  <si>
    <t>You maintain a current understanding of the location, quantity and quality of data important to the operation of the essential function.</t>
  </si>
  <si>
    <t>You have not clearly articulated the impact of data compromise or inaccessibility.</t>
  </si>
  <si>
    <t>You have identified all mobile devices and media that hold data important to the operation of the essential function.</t>
  </si>
  <si>
    <t>You take steps to remove or minimise unnecessary copies or unneeded historic data.</t>
  </si>
  <si>
    <t>You understand and document the impact on your essential function of all relevant scenarios, including unauthorised access, modification or deletion, or when authorised users are unable to appropriately access this data.</t>
  </si>
  <si>
    <t>You have identified all mobile devices and media that may hold data important to the operation of the essential function.</t>
  </si>
  <si>
    <t>You occasionally validate these documented impact statements.</t>
  </si>
  <si>
    <t>You maintain a current understanding of the data links used to transmit data that is important to your essential function.</t>
  </si>
  <si>
    <t>You understand the context, limitations and dependencies of your important data.</t>
  </si>
  <si>
    <t>You understand and document the impact on your essential function of all relevant scenarios, including unauthorised data access, modification or deletion, or when authorised users are unable to appropriately access this data.</t>
  </si>
  <si>
    <t>You validate these documented impact statements regularly, at least annually.</t>
  </si>
  <si>
    <t>B3.b Data in Transit</t>
  </si>
  <si>
    <t>You have protected the transit of data important to the operation of the essential function. This includes the transfer of data to third parties.</t>
  </si>
  <si>
    <t>You do not know what all your data links are, or which carry data important to the operation of the essential function.</t>
  </si>
  <si>
    <t>You have identified and protected (effectively and proportionately) all the data links that carry data important to the operation of your essential function.</t>
  </si>
  <si>
    <t>Data important to the operation of the essential function travels without technical protection over non-trusted or openly accessible carriers.</t>
  </si>
  <si>
    <t>You apply appropriate technical means (e.g. cryptography) to protect data that travels over non-trusted or openly accessible carriers, but you have limited or no confidence in the robustness of the protection applied.</t>
  </si>
  <si>
    <t>You apply appropriate physical and / or technical means to protect data that travels over non-trusted or openly accessible carriers, with justified confidence in the robustness of the protection applied.</t>
  </si>
  <si>
    <t>Critical data paths that could fail, be jammed, be overloaded, etc. have no alternative path.</t>
  </si>
  <si>
    <t>Suitable alternative transmission paths are available where there is a significant risk of impact on the operation of the essential function due to resource limitation (e.g. transmission equipment or function failure, or important data being blocked or jammed).</t>
  </si>
  <si>
    <t>B3.c Stored Data</t>
  </si>
  <si>
    <t>You have protected stored data important to the operation of the essential function.</t>
  </si>
  <si>
    <t>You have no, or limited, knowledge of where data important to the operation of the essential function is stored.</t>
  </si>
  <si>
    <t>All copies of data important to the operation of your essential function are necessary. Where this important data is transferred to less secure systems, the data is provided with limited detail and / or as a read-only copy.</t>
  </si>
  <si>
    <t>You have only necessary copies of this data. Where data is transferred to less secure systems, the data is provided with limited detail and / or as a read-only copy.</t>
  </si>
  <si>
    <t>You have not protected vulnerable stored data important to the operation of the essential function in a suitable way.</t>
  </si>
  <si>
    <t>You have applied suitable physical and / or technical means to protect this important stored data from unauthorised access, modification or deletion.</t>
  </si>
  <si>
    <t>You have applied suitable physical or technical means to protect this important stored data from unauthorised access, modification or deletion.</t>
  </si>
  <si>
    <t>Backups are incomplete, untested, not adequately secured or could be inaccessible in a disaster recovery or business continuity situation.</t>
  </si>
  <si>
    <t>If cryptographic protections are used, you apply suitable technical and procedural means, but you have limited or no confidence in the robustness of the protection applied.</t>
  </si>
  <si>
    <t>If cryptographic protections are used you apply suitable technical and procedural means, and you have justified confidence in the robustness of the protection applied.</t>
  </si>
  <si>
    <t>You have suitable, secured backups of data to allow the operation of the essential function to continue should the original data not be available. This may include off-line or segregated backups, or appropriate alternative forms such as paper copies.</t>
  </si>
  <si>
    <t>Necessary historic or archive data is suitably secured in storage.</t>
  </si>
  <si>
    <t>B3.d Mobile Data</t>
  </si>
  <si>
    <t>You have protected data important to the operation of the essential function on mobile devices.</t>
  </si>
  <si>
    <t>You don’t know which mobile devices may hold data important to the operation of the essential function.</t>
  </si>
  <si>
    <t>You know which mobile devices hold data important to the operation of the essential function.</t>
  </si>
  <si>
    <t>Mobile devices that hold data that is important to the operation of the essential function are catalogued, are under your organisation's control and configured according to best practice for the platform, with appropriate technical and procedural policies in place.</t>
  </si>
  <si>
    <t>You allow data important to the operation of the essential function to be stored on devices not managed by your organisation, or to at least equivalent standard.</t>
  </si>
  <si>
    <t>Data important to the operation of the essential function is only stored on mobile devices with at least equivalent security standard to your organisation.</t>
  </si>
  <si>
    <t>Your organisation can remotely wipe all mobile devices holding data important to the operation of essential function.</t>
  </si>
  <si>
    <t>Data on mobile devices is not technically secured, or only some is secured.</t>
  </si>
  <si>
    <t>Data on mobile devices is technically secured.</t>
  </si>
  <si>
    <t>You have minimised this data on these mobile devices. Some data may be automatically deleted off mobile devices after a certain period.</t>
  </si>
  <si>
    <t>B3.e Media Equipment Sanitisation</t>
  </si>
  <si>
    <t>You appropriately sanitise media and equipment holding data important to the operation of the essential function.</t>
  </si>
  <si>
    <t>Some or all devices, equipment or removable media that hold data important to the operation of the essential function are disposed of without sanitisation of that data.</t>
  </si>
  <si>
    <t>Data important to the operation of the essential function is removed from all devices, equipment and removable media before reuse and / or disposal.</t>
  </si>
  <si>
    <t>You catalogue and track all devices that contain data important to the operation of the essential function (whether a specific storage device or one with integral storage).</t>
  </si>
  <si>
    <t>All data important to the operation of the essential function is sanitised from all devices, equipment or removable media before reuse and / or disposal using an assured product or service.</t>
  </si>
  <si>
    <t>Principle: B4 System Security</t>
  </si>
  <si>
    <t>Network and information systems and technology critical for the operation of essential functions are protected from cyber attack. An organisational understanding of risk to essential functions informs the use of robust and reliable protective security measures to effectively limit opportunities for attackers to compromise networks and systems.</t>
  </si>
  <si>
    <t>B4.a Secure by Design</t>
  </si>
  <si>
    <t>You design security into the network and information systems that support the operation of essential functions. You minimise their attack surface and ensure that the operation of the essential function should not be impacted by the exploitation of any single vulnerability.</t>
  </si>
  <si>
    <t>Systems essential to the operation of the essential function are not appropriately segregated from other systems.</t>
  </si>
  <si>
    <t>You employ appropriate expertise to design network and information systems</t>
  </si>
  <si>
    <t>You employ appropriate expertise to design network and information systems.</t>
  </si>
  <si>
    <t>Internet access is available from operational systems.</t>
  </si>
  <si>
    <t>You design strong boundary defences where your networks and information systems interface with other organisations or the world at large.</t>
  </si>
  <si>
    <t>Your networks and information systems are segregated into appropriate security zones, e.g. operational systems for the essential function are segregated in a highly trusted, more secure zone.</t>
  </si>
  <si>
    <t>Data flows between the essential function's operational systems and other systems are complex, making it hard to discriminate between legitimate and illegitimate/malicious traffic.</t>
  </si>
  <si>
    <t>You design simple data flows between your networks and information systems and any external interface to enable effective monitoring.</t>
  </si>
  <si>
    <t>The networks and information systems supporting your essential function are designed to have simple data flows between components to support effective security monitoring.</t>
  </si>
  <si>
    <t>Remote or third party accesses circumvent some network controls to gain more direct access to operational systems of the essential function.</t>
  </si>
  <si>
    <t>You design to make network and information system recovery simple.</t>
  </si>
  <si>
    <t>The networks and information systems supporting your essential function are designed to be easy to recover.</t>
  </si>
  <si>
    <t>All inputs to operational systems are checked and validated at the network boundary where possible, or additional monitoring is in place for content-based attacks.</t>
  </si>
  <si>
    <t>Content-based attacks are mitigated for all inputs to operational systems that affect the essential function (e.g. via transformation and inspection).</t>
  </si>
  <si>
    <t>B4.b Secure Configuration</t>
  </si>
  <si>
    <t>You securely configure the network and information systems that support the operation of essential functions.</t>
  </si>
  <si>
    <t>You haven't identified the assets that need to be carefully configured to maintain the security of the essential function.</t>
  </si>
  <si>
    <t>You have identified and documented the assets that need to be carefully configured to maintain the security of the essential function.</t>
  </si>
  <si>
    <t>You have identified, documented and actively manage (e.g. maintain security configurations, patching, updating according to good practice) the assets that need to be carefully configured to maintain the security of the essential function.</t>
  </si>
  <si>
    <t>Policies relating to the security of operating system builds or configuration are not applied consistently across your network and information systems relating to your essential function.</t>
  </si>
  <si>
    <t>Secure platform and device builds are used across the estate.</t>
  </si>
  <si>
    <t>All platforms conform to your secure, defined baseline build, or the latest known good configuration version for that environment.</t>
  </si>
  <si>
    <t>Configuration details are not recorded or lack enough information to be able to rebuild the system or device.</t>
  </si>
  <si>
    <t>Consistent, secure and minimal system and device configurations are applied across the same types of environment.</t>
  </si>
  <si>
    <t>You closely and effectively manage changes in your environment, ensuring that network and system configurations are secure and documented.</t>
  </si>
  <si>
    <t>The recording of security changes or adjustments that effect your essential function is lacking or inconsistent.</t>
  </si>
  <si>
    <t>Changes and adjustments to security configuration at security boundaries with the networks and information systems supporting your essential function are approved and documented.</t>
  </si>
  <si>
    <t>You regularly review and validate that your network and information systems have the expected, secured settings and configuration.</t>
  </si>
  <si>
    <t>You verify software before installation is permitted.</t>
  </si>
  <si>
    <t>Only permitted software can be installed.</t>
  </si>
  <si>
    <t>Standard users are not able to change settings that would impact security or the business operation.</t>
  </si>
  <si>
    <t>If automated decision-making technologies are in use, their operation is well understood, and decisions can be replicated.</t>
  </si>
  <si>
    <t>B4.c Secure Management</t>
  </si>
  <si>
    <t>You manage your organisation's network and information systems that support the operation of essential functions to enable and maintain security.</t>
  </si>
  <si>
    <t>Essential function networks and systems are administered or maintained using non-dedicated devices.</t>
  </si>
  <si>
    <t>Your systems and devices supporting the operation of the essential function are only administered or maintained by authorised privileged users from dedicated devices.</t>
  </si>
  <si>
    <t>Your systems and devices supporting the operation of the essential function are only administered or maintained by authorised privileged users from dedicated devices that are technically segregated and secured to the same level as the networks and systems being maintained.</t>
  </si>
  <si>
    <t>You do not have good or current technical documentation of your networks and information systems.</t>
  </si>
  <si>
    <t>Technical knowledge about networks and information systems, such as documentation and network diagrams, is regularly reviewed and updated.</t>
  </si>
  <si>
    <t>You regularly review and update technical knowledge about networks and information systems, such as documentation and network diagrams, and ensure they are securely stored.</t>
  </si>
  <si>
    <t>You prevent, detect and remove malware or unauthorised software. You use technical, procedural and physical measures as necessary.</t>
  </si>
  <si>
    <t>B4.d. Vulnerability Management</t>
  </si>
  <si>
    <t>You manage known vulnerabilities in your network and information systems to prevent adverse impact on the essential function.</t>
  </si>
  <si>
    <t>You do not understand the exposure of your essential function to publicly-known vulnerabilities.</t>
  </si>
  <si>
    <t>You maintain a current understanding of the exposure of your essential function to publicly-known vulnerabilities.</t>
  </si>
  <si>
    <t>You do not mitigate externally-exposed vulnerabilities promptly.</t>
  </si>
  <si>
    <t>Announced vulnerabilities for all software packages, network equipment and operating systems used to support your essential function are tracked, prioritised and externally-exposed vulnerabilities are mitigated (e.g. by patching) promptly.</t>
  </si>
  <si>
    <t>Announced vulnerabilities for all software packages, network equipment and operating systems used to support the operation of your essential function are tracked, prioritised and mitigated (e.g. by patching) promptly.</t>
  </si>
  <si>
    <t>You have not recently tested to verify your understanding of the vulnerabilities of the networks and information systems that support your essential function.</t>
  </si>
  <si>
    <t>Some vulnerabilities that are not externally exposed have temporary mitigations for an extended period.</t>
  </si>
  <si>
    <t>You regularly test to fully understand the vulnerabilities of the networks and information systems that support the operation of your essential function and verify this understanding with third-party testing.</t>
  </si>
  <si>
    <t>You have not suitably mitigated systems or software that is no longer supported.</t>
  </si>
  <si>
    <t>You have temporary mitigations for unsupported systems and software while pursuing migration to supported technology.</t>
  </si>
  <si>
    <t>You maximise the use of supported software, firmware and hardware in your networks and information systems supporting your essential function.</t>
  </si>
  <si>
    <t>You are not pursuing replacement for unsupported systems or software.</t>
  </si>
  <si>
    <t>You regularly test to fully understand the vulnerabilities of the networks and information systems that support the operation of your essential function.</t>
  </si>
  <si>
    <t>Principle: B5 Resilient Networks and Systems</t>
  </si>
  <si>
    <t>The organisation builds resilience against cyber attack and system failure into the design, implementation, operation and management of systems that support the operation of essential functions.</t>
  </si>
  <si>
    <t>B5.a Resilience Preparation</t>
  </si>
  <si>
    <t>You are prepared to restore the operation of your essential function following adverse impact.</t>
  </si>
  <si>
    <t>Any of the following statements are true</t>
  </si>
  <si>
    <t>You have limited understanding of all the elements that are required to restore operation of the essential function.</t>
  </si>
  <si>
    <t>You know all networks, information systems and underlying technologies that are necessary to restore the operation of the essential function ;and understand their interdependence.</t>
  </si>
  <si>
    <t>You have business continuity and disaster recovery plans that have been tested for practicality, effectiveness and completeness. Appropriate use is made of different test methods, e.g. manual fail-over, table-top exercises, or red-teaming.</t>
  </si>
  <si>
    <t>You have not completed business continuity and / or disaster recovery plans for your essential function’s networks, information systems and their dependencies.</t>
  </si>
  <si>
    <t>You know the order in which systems need to be recovered to efficiently and effectively restore the operation of the essential function.</t>
  </si>
  <si>
    <t>You use your security awareness and threat intelligence sources, to make immediate and potentially temporary security changes in response to new threats, e.g. a widespread outbreak of very damaging malware.</t>
  </si>
  <si>
    <t>You have not fully assessed the practical implementation of your disaster recovery plans.</t>
  </si>
  <si>
    <t>B5.b Design for Resilience</t>
  </si>
  <si>
    <t>You design the network and information systems supporting your essential function to be resilient to cyber security incidents. Systems are appropriately segregated and resource limitations are mitigated.</t>
  </si>
  <si>
    <t>Operational networks and systems are not appropriately segregated.</t>
  </si>
  <si>
    <t>Operational systems that support the operation of the essential function are logically separated from your business systems, e.g. they reside on the same network as the rest of the organisation, but within a DMZ. Internet access is not available from operational systems.</t>
  </si>
  <si>
    <t>Operational systems that support the operation of the essential function are segregated from other business and external systems by appropriate technical and physical means, e.g. separate network and system infrastructure with independent user administration. Internet services are not accessible from operational systems.</t>
  </si>
  <si>
    <t>Internet services, such as browsing and email, are accessible from essential operational systems supporting the essential function.</t>
  </si>
  <si>
    <t>Resource limitations (e.g. network bandwidth, single network paths) have been identified but not fully mitigated.</t>
  </si>
  <si>
    <t>You have identified and mitigated all resource limitations, e.g. bandwidth limitations and single network paths.</t>
  </si>
  <si>
    <t>You do not understand or lack plans to mitigate all resource limitations that could adversely affect your essential function.</t>
  </si>
  <si>
    <t>You have identified and mitigated any geographical constraints or weaknesses. (e.g. systems that your essential function depends upon are replicated in another location, important network connectivity has alternative physical paths and service providers).</t>
  </si>
  <si>
    <t>You review and update assessments of dependencies, resource and geographical limitations and mitigation's when necessary.</t>
  </si>
  <si>
    <t>B5.c Backups</t>
  </si>
  <si>
    <t>You hold accessible and secured current backups of data and information needed to recover operation of your essential function.</t>
  </si>
  <si>
    <t>Backup coverage is incomplete and does not include all relevant data and information needed to restore the operation of your essential function.</t>
  </si>
  <si>
    <t>You have appropriately secured backups (including data, configuration information, software, equipment, processes and knowledge). These backups will be accessible to recover from an extreme event.</t>
  </si>
  <si>
    <t>Your comprehensive, automatic and tested technical and procedural backups are secured at centrally accessible or secondary sites to recover from an extreme event.</t>
  </si>
  <si>
    <t>Backups are not frequent enough for the operation of your essential function to be restored within a suitable time-frame.</t>
  </si>
  <si>
    <t>You routinely test backups to ensure that the backup process functions correctly and the backups are usable.</t>
  </si>
  <si>
    <t>Backups of all important data and information needed to recover the essential function ;are made, tested, documented and routinely reviewed.</t>
  </si>
  <si>
    <t>Principle: B6 Staff Awareness and Training</t>
  </si>
  <si>
    <r>
      <t>Staff have appropriate awareness, knowledge and skills to carry out their organisational roles effectively in relation to the security of network and information systems supporting the operation of essential functions.</t>
    </r>
    <r>
      <rPr>
        <sz val="12"/>
        <color rgb="FF000000"/>
        <rFont val="Tw Cen MT"/>
        <family val="2"/>
      </rPr>
      <t> </t>
    </r>
  </si>
  <si>
    <t>B6.a Cyber Security Culture</t>
  </si>
  <si>
    <t>You develop and pursue a positive cyber security culture.</t>
  </si>
  <si>
    <t>People in your organisation don't understand what they contribute to the cyber security of the essential function.</t>
  </si>
  <si>
    <t>Your executive management understand and widely communicate the importance of a positive cyber security culture. Positive attitudes, behaviours and expectations are described for your organisation.</t>
  </si>
  <si>
    <t>Your executive management clearly and effectively communicates the organisation's cyber security priorities and objectives to all staff. Your organisation displays positive cyber security attitudes, behaviours and expectations. </t>
  </si>
  <si>
    <t>People in your organisation don't know how to raise a concern about cyber security.</t>
  </si>
  <si>
    <t>All people in your organisation understand the contribution they make to the essential function's cyber security.</t>
  </si>
  <si>
    <t>People in your organisation raising potential cyber security incidents and issues are treated positively.</t>
  </si>
  <si>
    <t>People believe that reporting issues may get them into trouble.</t>
  </si>
  <si>
    <t>All individuals in your organisation know who to contact and where to access more information about cyber security. They know how to raise a cyber security issue.</t>
  </si>
  <si>
    <t>Individuals at all levels in your organisation routinely report concerns or issues about cyber security and are recognised for their contribution to keeping the organisation secure.</t>
  </si>
  <si>
    <t>Your organisation's approach to cyber security is perceived by staff as hindering the business of the organisation.</t>
  </si>
  <si>
    <t>Your management is seen to be committed to and actively involved in cyber security.</t>
  </si>
  <si>
    <t>Your organisation communicates openly about cyber security, with any concern being taken seriously.</t>
  </si>
  <si>
    <t>People across your organisation participate in cyber security activities and improvements, building joint ownership and bringing knowledge of their area of expertise.</t>
  </si>
  <si>
    <t>B6.b Cyber Security Training</t>
  </si>
  <si>
    <t>The people who support the operation of your essential function are appropriately trained in cyber security. A range of approaches to cyber security training, awareness and communications are employed.</t>
  </si>
  <si>
    <t>There are teams who operate and support your essential function that lack any cyber security training.</t>
  </si>
  <si>
    <t>You have defined appropriate cyber security training and awareness activities for all roles in your organisation, from executives to the most junior roles.</t>
  </si>
  <si>
    <t>All people in your organisation, from the most senior to the most junior, follow appropriate cyber security training paths.</t>
  </si>
  <si>
    <t>Cyber security training is restricted to specific roles in your organisation.</t>
  </si>
  <si>
    <t>You use a range of teaching and communication techniques for cyber security training and awareness to reach the widest audience effectively.</t>
  </si>
  <si>
    <t>Each individual’s cyber security training is tracked and refreshed at suitable intervals.</t>
  </si>
  <si>
    <t>Cyber security training records for your organisation are lacking or incomplete.</t>
  </si>
  <si>
    <t>Cyber security information is easily available.</t>
  </si>
  <si>
    <t>You routinely evaluate your cyber security training and awareness activities to ensure they reach the widest audience and are effective.</t>
  </si>
  <si>
    <t>You make cyber security information and good practice guidance easily accessible, widely available and you know it is referenced and used within your organisation.</t>
  </si>
  <si>
    <t>CAF Objective C - Detecting cyber security events</t>
  </si>
  <si>
    <t>Capabilities exist to ensure security defences remain effective and to detect cyber security events affecting, or with the potential to affect, essential functions.</t>
  </si>
  <si>
    <t>Principle: C1 Security Monitoring</t>
  </si>
  <si>
    <t>The organisation monitors the security status of the networks and systems supporting the operation of essential functions in order to detect potential security problems and to track the ongoing effectiveness of protective security measures.</t>
  </si>
  <si>
    <t>C1.a Monitoring Coverage</t>
  </si>
  <si>
    <t>The data sources that you include in your monitoring allow for timely identification of security events which might affect the operation of your essential function.</t>
  </si>
  <si>
    <t>Data relating to the security and operation of your essential functions is not collected.</t>
  </si>
  <si>
    <t>Data relating to the security and operation of some areas of your essential functions is collected but coverage is not comprehensive.</t>
  </si>
  <si>
    <t>Monitoring is based on an understanding of your networks, common cyber attack methods and what you need awareness of in order to detect potential security incidents that could affect the operation of your essential function (e.g. presence of malware, malicious emails, user policy violations).</t>
  </si>
  <si>
    <t>You do not confidently detect the presence or absence of Indicators of Compromise (IoCs) on your essential functions, such as known malicious command and control signatures (e.g. because applying the indicator is difficult or your logging data is not sufficiently detailed).</t>
  </si>
  <si>
    <t>You easily detect the presence or absence of IoCs on your essential function, such as known malicious command and control signatures.</t>
  </si>
  <si>
    <t>Your monitoring data provides enough detail to reliably detect security incidents that could affect the operation of your essential function.</t>
  </si>
  <si>
    <t>You are not able to audit the activities of users in relation to your essential function.</t>
  </si>
  <si>
    <t>Some user monitoring is done, but not covering a fully agreed list of suspicious or undesirable behaviour.</t>
  </si>
  <si>
    <t>You easily detect the presence or absence of IoCs on your essential functions, such as known malicious command and control signatures.</t>
  </si>
  <si>
    <t>You do not capture any traffic crossing your network boundary including as a minimum IP connections.</t>
  </si>
  <si>
    <t>You monitor traffic crossing your network boundary (including IP address connections as a minimum).</t>
  </si>
  <si>
    <t>Extensive monitoring of user activity in relation to the operation of essential functions enables you to detect policy violations and an agreed list of suspicious or undesirable behaviour.</t>
  </si>
  <si>
    <t>You have extensive monitoring coverage that includes host-based monitoring and network gateways.</t>
  </si>
  <si>
    <t>All new systems are considered as potential monitoring data sources to maintain a comprehensive monitoring capability.</t>
  </si>
  <si>
    <t>C1.b Securing Logs</t>
  </si>
  <si>
    <t>You hold logging da ta securely and grant read access only to accounts with business need. No employee should ever need to modify or delete logging data within an agreed retention period, after which it should be deleted.</t>
  </si>
  <si>
    <t>It is possible for logging data to be easily edited or deleted by unauthorised users or malicious attackers.</t>
  </si>
  <si>
    <t>Only authorised staff can view logging data for investigations.</t>
  </si>
  <si>
    <t>The integrity of logging data is protected, or any modification is detected and attributed.</t>
  </si>
  <si>
    <t>There is no controlled list of who can view and query logging information.</t>
  </si>
  <si>
    <t>Privileged users can view logging information.</t>
  </si>
  <si>
    <t>The logging architecture has mechanisms, processes and procedures to ensure that it can protect itself from threats comparable to those it is trying to identify. This includes protecting the function itself, and the data within it.</t>
  </si>
  <si>
    <t>There is no monitoring of the access to logging data.</t>
  </si>
  <si>
    <t>There is some monitoring of access to logging data (e.g. copying, deleting or modification, or even viewing.)</t>
  </si>
  <si>
    <t>Log data analysis and normalisation is only performed on copies of the data keeping the master copy unaltered.</t>
  </si>
  <si>
    <t>There is no policy for accessing logging data.</t>
  </si>
  <si>
    <t>Logging datasets are synchronised, using an accurate common time source, so separate datasets can be correlated in different ways.</t>
  </si>
  <si>
    <t>Logging is not synchronised, using an accurate common time source.</t>
  </si>
  <si>
    <t>Access to logging data is limited to those with business need and no others.</t>
  </si>
  <si>
    <t>All actions involving all logging data (e.g. copying, deleting or modification, or even viewing) can be traced back to a unique user.</t>
  </si>
  <si>
    <t>Legitimate reasons for accessing logging data are given in use policies.</t>
  </si>
  <si>
    <t>C1.c Generating Alerts</t>
  </si>
  <si>
    <t>Evidence of potential security incidents contained in your monitoring data is reliably identified and triggers alerts.</t>
  </si>
  <si>
    <t>Alerts from third party security software is not investigated e.g. Anti-Virus (AV) providers.</t>
  </si>
  <si>
    <t>Alerts from third party security software are investigated, and action taken.</t>
  </si>
  <si>
    <t>Logging data is enriched with other network knowledge and data when investigating certain suspicious activity or alerts.</t>
  </si>
  <si>
    <t>Logs are distributed across devices with no easy way to access them other than manual login or physical action. </t>
  </si>
  <si>
    <t>Some, but not all, logging datasets can be easily queried with search tools to aid investigations.</t>
  </si>
  <si>
    <t>A wide range of signatures and indicators of compromise is used for investigations of suspicious activity and alerts.</t>
  </si>
  <si>
    <t>The resolution of alerts to a network asset or system is not performed.</t>
  </si>
  <si>
    <t>The resolution of alerts to a network asset or system is performed regularly.</t>
  </si>
  <si>
    <t>Alerts can be easily resolved to network assets using knowledge of networks and systems. The resolution of these alerts is performed in almost real time.</t>
  </si>
  <si>
    <t>Security alerts relating to essential functions are not prioritised.</t>
  </si>
  <si>
    <t>Security alerts relating to some essential functions are prioritised.</t>
  </si>
  <si>
    <t>Security alerts relating to all essential functions are prioritised and this information is used to support incident management.</t>
  </si>
  <si>
    <t>Logs are reviewed infrequently.</t>
  </si>
  <si>
    <t>Logs are reviewed at regular intervals.</t>
  </si>
  <si>
    <t>Logs are reviewed almost continuously, in real time.</t>
  </si>
  <si>
    <t>Alerts are tested to ensure that they are generated reliably and that it is possible to distinguish genuine security incidents from false alarms.</t>
  </si>
  <si>
    <t>C1.d Identifying Security Incidents</t>
  </si>
  <si>
    <t>You contextualise alerts with knowledge of the threat and your systems, to identify those security incidents that require some form of response.</t>
  </si>
  <si>
    <t>Your organisation has no sources of threat intelligence.</t>
  </si>
  <si>
    <t>Your organisation uses some threat intelligence services, but you don't necessarily choose sources or providers specifically because of your business needs, or specific threats in your sector (e.g. sector-based infoshare, ICS software vendors, anti-virus providers, specialist threat intel firms, special interest groups).</t>
  </si>
  <si>
    <t>You have selected threat intelligence feeds using risk-based and threat-informed decisions based on your business needs and sector (e.g. vendor reporting and patching, strong anti-virus providers, sector and community-based infoshare, special interest groups).</t>
  </si>
  <si>
    <t>You do not apply updates in a timely way, after receiving them. (e.g. AV signature updates, other threat signatures or Indicators of Compromise (IoCs).</t>
  </si>
  <si>
    <t>You receive updates for all your signature based protective technologies (e.g. AV, IDS).</t>
  </si>
  <si>
    <t>You apply all new signatures and IoCs within a reasonable (risk-based) time of receiving them.</t>
  </si>
  <si>
    <t>You do not receive signature updates for all protective technologies such as AV and IDS or other software in use.</t>
  </si>
  <si>
    <t>You apply some updates, signatures and IoCs in a timely way.</t>
  </si>
  <si>
    <t>You receive signature updates for all your protective technologies (e.g. AV, IDS).</t>
  </si>
  <si>
    <t>You do not evaluate the usefulness of your threat intelligence or share feedback with providers or other users.</t>
  </si>
  <si>
    <t>You know how effective your threat intelligence is (e.g. by tracking how threat intelligence helps you identify security problems).</t>
  </si>
  <si>
    <t>You track the effectiveness of your intelligence feeds and actively share feedback on the usefulness of IoCs and any other indicators with the threat community (e.g. sector partners, threat intelligence providers, government agencies).</t>
  </si>
  <si>
    <t>C1.e Monitoring Tools and Skills</t>
  </si>
  <si>
    <t>Monitoring staff skills, tools and roles, including any that are out sourced, should reflect governance and reporting requirements, expected threats and the complexities of the network or system data they need to use. Monitoring staff have knowledge of the essential functions they need to protect.</t>
  </si>
  <si>
    <t>There are no staff who perform a monitoring function.</t>
  </si>
  <si>
    <t>Monitoring staff have some investigative skills and a basic understanding of the data they need to work with.</t>
  </si>
  <si>
    <t>You have monitoring staff, who are responsible for the analysis, investigation and reporting of monitoring alerts covering both security and performance.</t>
  </si>
  <si>
    <t>Monitoring staff do not have the correct specialist skills.</t>
  </si>
  <si>
    <t>Monitoring staff can report to other parts of the organisation (e.g. security directors, resilience managers).</t>
  </si>
  <si>
    <t>Monitoring staff have defined roles and skills that cover all parts of the monitoring and investigation process.</t>
  </si>
  <si>
    <t>Monitoring staff are not capable of reporting against governance requirements.</t>
  </si>
  <si>
    <t>Monitoring staff are capable of following most of the required workflows.</t>
  </si>
  <si>
    <t>Monitoring staff follow process and procedures that address all governance reporting requirements, internal and external.</t>
  </si>
  <si>
    <t>Monitoring staff lack the skills to successfully perform some significant parts of the defined workflow.</t>
  </si>
  <si>
    <t>Your monitoring tools can make use of logging that would capture most unsophisticated and untargeted attack types.</t>
  </si>
  <si>
    <t>Monitoring staff are empowered to look beyond the fixed process to investigate and understand non-standard threats, by developing their own investigative techniques and making new use of data. </t>
  </si>
  <si>
    <t>Monitoring tools are only able to make use of a fraction of logging data being collected.</t>
  </si>
  <si>
    <t>Your monitoring tools work with most logging data, with some configuration.</t>
  </si>
  <si>
    <t>Your monitoring tools make use of all logging data collected to pinpoint activity within an incident.</t>
  </si>
  <si>
    <t>Monitoring tools cannot be configured to make use of new logging streams, as they come online.</t>
  </si>
  <si>
    <t>Monitoring staff are aware of some essential functions and can manage alerts relating to them.</t>
  </si>
  <si>
    <t>Monitoring staff and tools drive and shape new log data collection and can make wide use of it.</t>
  </si>
  <si>
    <t>Monitoring staff have a lack of awareness of the essential functions the organisation provides, what assets relate to those functions and hence the importance of the logging data and security events.</t>
  </si>
  <si>
    <t>Monitoring staff are aware of the operation of essential functions and related assets and can identify and prioritise alerts or investigations that relate to them.</t>
  </si>
  <si>
    <t>Principle: C2   Proactive Security Event Discovery</t>
  </si>
  <si>
    <t>The organisation detects, within networks and information systems, malicious activity affecting, or with the potential to affect, the operation of essential functions even when the activity evades standard signature based security prevent/detect solutions (or when standard solutions are not deployable).</t>
  </si>
  <si>
    <t>C2.a System Abnormalities for Attack Detection</t>
  </si>
  <si>
    <t>You define examples of abnormalities in system behaviour that provide practical ways of detecting malicious activity that is otherwise hard to identify.</t>
  </si>
  <si>
    <t>Normal system behaviour is insufficiently understood to be able to use system abnormalities to detect malicious activity.</t>
  </si>
  <si>
    <t>Normal system behaviour is fully understood to such an extent that searching for system abnormalities is a potentially effective way of detecting malicious activity (e.g. you fully understand which systems should and should not communicate and when). </t>
  </si>
  <si>
    <t>You have no established understanding of what abnormalities to look for that might signify malicious activities.</t>
  </si>
  <si>
    <t>System abnormality descriptions from past attacks and threat intelligence, on yours and other networks, are used to signify malicious activity.</t>
  </si>
  <si>
    <t>The system abnormalities you search for consider the nature of attacks likely to impact on the networks and information systems supporting the operation of essential functions.</t>
  </si>
  <si>
    <t>The system abnormality descriptions you use are updated to reflect changes in your networks and information systems and current threat intelligence.</t>
  </si>
  <si>
    <t>C2.b Proactive Attack Discovery</t>
  </si>
  <si>
    <t>You use an informed understanding of more sophisticated attack methods and of normal system behaviour to monitor proactively for malicious activity.</t>
  </si>
  <si>
    <t>You do not routinely search for system abnormalities indicative of malicious activity.</t>
  </si>
  <si>
    <t>You routinely search for system abnormalities indicative of malicious activity on the networks and information systems supporting the operation of your essential function, generating alerts based on the results of such searches.</t>
  </si>
  <si>
    <t>You have justified confidence in the effectiveness of your searches for system abnormalities indicative of malicious activity.</t>
  </si>
  <si>
    <t>CAF Objective D - Minimising the impact of cyber security incidents</t>
  </si>
  <si>
    <t>Capabilities exist to minimise the adverse impact of a cyber security incident on the operation of essential functions, including the restoration of those functions where necessary.</t>
  </si>
  <si>
    <t>Principle: D1  Response and Recovery Planning</t>
  </si>
  <si>
    <t>There are well-defined and tested incident management processes in place, that aim to ensure continuity of essential functions in the event of system or service failure. Mitigation activities designed to contain or limit the impact of compromise are also in place.</t>
  </si>
  <si>
    <t>D1.a Response Plan</t>
  </si>
  <si>
    <t>You have an up-to-date incident response plan that is grounded in a thorough risk assessment that takes account of your essential function and covers a range of incident scenarios.</t>
  </si>
  <si>
    <t>Your incident response plan is not documented.</t>
  </si>
  <si>
    <t>Your response plan covers your essential functions.</t>
  </si>
  <si>
    <t>Your incident response plan is based on a clear understanding of the security risks to the networks and information systems supporting your essential function.</t>
  </si>
  <si>
    <t>Your incident response plan does not include your organisation's identified essential function.</t>
  </si>
  <si>
    <t>Your response plan comprehensively covers scenarios that are focused on likely impacts of known and well-understood attacks only.</t>
  </si>
  <si>
    <t>Your incident response plan is comprehensive (i.e. covers the complete lifecycle of an incident, roles and responsibilities, and reporting) and covers likely impacts of both known attack patterns and of possible attacks, previously unseen.</t>
  </si>
  <si>
    <t>Your incident response plan is not well understood by relevant staff.</t>
  </si>
  <si>
    <t>Your response plan is understood by all staff who are involved with your organisation's response function.</t>
  </si>
  <si>
    <t>Your incident response plan is documented and integrated with wider organisational business and supply chain response plans.</t>
  </si>
  <si>
    <t>Your response plan is documented and shared with all relevant stakeholders.</t>
  </si>
  <si>
    <t>Your incident response plan is communicated and understood by the business areas involved with the operation of your essential functions.</t>
  </si>
  <si>
    <t>D1.b Response and Recovery Capability</t>
  </si>
  <si>
    <t>You have the capability to enact your incident response plan, including effective limitation of impact on the operation of your essential function. During an incident, you have access to timely information on which to base your response decisions.</t>
  </si>
  <si>
    <t>Inadequate arrangements have been made to make the right resources available to implement your response plan.</t>
  </si>
  <si>
    <t>You understand the resources that will likely be needed to carry out any required response activities, and arrangements are in place to make these resources available.</t>
  </si>
  <si>
    <t>Your response team members are not equipped to make good response decisions and put them into effect.</t>
  </si>
  <si>
    <t>You understand the types of information that will likely be needed to inform response decisions and arrangements are in place to make this information available.</t>
  </si>
  <si>
    <t>Inadequate back-up mechanisms exist to allow the continued operation of your essential function during an incident.</t>
  </si>
  <si>
    <t>Your response team members have the skills and knowledge required to decide on the response actions necessary to limit harm, and the authority to carry them out.</t>
  </si>
  <si>
    <t>Key roles are duplicated, and operational delivery knowledge is shared with all individuals involved in the operations and recovery of the essential function.</t>
  </si>
  <si>
    <t>Back-up mechanisms are available that can be readily activated to allow continued operation of your essential function (although possibly at a reduced level) if primary networks and information systems fail or are unavailable.</t>
  </si>
  <si>
    <t>Arrangements exist to augment your organisation’s incident response capabilities with external support if necessary (e.g. specialist cyber incident responders).</t>
  </si>
  <si>
    <t>D1.c Testing and Exercising</t>
  </si>
  <si>
    <t>Your organisation carries out exercises to test response plans, using past incidents that affected your (and other) organisation, and scenarios that draw on threat intelligence and your risk assessment.</t>
  </si>
  <si>
    <t>Exercises test only a discrete part of the process (e.g. that backups are working), but do not consider all areas.</t>
  </si>
  <si>
    <t>Exercise scenarios are based on incidents experienced by your and other organisations or are composed using experience or threat intelligence.</t>
  </si>
  <si>
    <t>Incident response exercises are not routinely carried out or are carried out in an ad-hoc way.</t>
  </si>
  <si>
    <t>Exercise scenarios are documented, regularly reviewed, and validated.</t>
  </si>
  <si>
    <t>Outputs from exercises are not fed into the organisation's lessons learned process.</t>
  </si>
  <si>
    <t>Exercises are routinely run, with the findings documented and used to refine incident response plans and protective security, in line with the lessons learned.</t>
  </si>
  <si>
    <t>Exercises do not test all parts of the response cycle.</t>
  </si>
  <si>
    <t>Exercises test all parts of your response cycle relating to your essential functions (e.g. restoration of normal function levels).</t>
  </si>
  <si>
    <t>Principle: D2 Lessons Learned</t>
  </si>
  <si>
    <t>When an incident occurs, steps are taken to understand its root causes and to ensure appropriate remediating action is taken to protect against future incidents.</t>
  </si>
  <si>
    <t>D2.a Incident Root Cause Analysis</t>
  </si>
  <si>
    <t>When an incident occurs, steps must be taken to understand its root causes and ensure appropriate remediating action is taken.</t>
  </si>
  <si>
    <t>You are not usually able to resolve incidents to a root cause.</t>
  </si>
  <si>
    <t>Root cause analysis is conducted routinely as a key part of your lessons learned activities following an incident.</t>
  </si>
  <si>
    <t>You do not have a formal process for investigating causes.</t>
  </si>
  <si>
    <t>Your root cause analysis is comprehensive, covering organisational process issues, as well as vulnerabilities in your networks, systems or software.</t>
  </si>
  <si>
    <t>All relevant incident data is made available to the analysis team to perform root cause analysis.</t>
  </si>
  <si>
    <t>D2.b Using Incidents to Drive Improvements</t>
  </si>
  <si>
    <t>Your organisation uses lessons learned from incidents to improve your security measures.</t>
  </si>
  <si>
    <t>Following incidents, lessons learned are not captured or are limited in scope.</t>
  </si>
  <si>
    <t>You have a documented incident review process/policy which ensures that lessons learned from each incident are identified, captured, and acted upon.</t>
  </si>
  <si>
    <t>Improvements arising from lessons learned following an incident are not implemented or not given sufficient organisational priority.</t>
  </si>
  <si>
    <t>Lessons learned cover issues with reporting, roles, governance, skills and organisational processes as well as technical aspects of networks and information systems.</t>
  </si>
  <si>
    <t>You use lessons learned to improve security measures, including updating and retesting response plans when necessary.</t>
  </si>
  <si>
    <t>Security improvements identified as a result of lessons learned are prioritised, with the highest priority improvements completed quickly.</t>
  </si>
  <si>
    <t>Analysis is fed to senior management and incorporated into risk management and continuous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</si>
</sst>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F800]dddd\,\ mmmm\ dd\,\ yyyy"/>
    <numFmt numFmtId="165" formatCode="0.0"/>
    <numFmt numFmtId="166" formatCode="dd/mm/yyyy;@"/>
  </numFmts>
  <fonts count="111">
    <font>
      <sz val="11"/>
      <color theme="1"/>
      <name val="Calibri"/>
      <family val="2"/>
      <scheme val="minor"/>
    </font>
    <font>
      <b/>
      <sz val="11"/>
      <color rgb="FF000000"/>
      <name val="Calibri"/>
      <family val="2"/>
      <scheme val="minor"/>
    </font>
    <font>
      <sz val="11"/>
      <color theme="1"/>
      <name val="Calibri"/>
      <family val="2"/>
      <scheme val="minor"/>
    </font>
    <font>
      <b/>
      <sz val="30"/>
      <color theme="2" tint="-0.749992370372631"/>
      <name val="Helvetica"/>
    </font>
    <font>
      <sz val="11"/>
      <color theme="1"/>
      <name val="Helvetica"/>
    </font>
    <font>
      <b/>
      <sz val="11"/>
      <color theme="1"/>
      <name val="Helvetica"/>
    </font>
    <font>
      <b/>
      <sz val="11"/>
      <color rgb="FF000000"/>
      <name val="Helvetica"/>
    </font>
    <font>
      <b/>
      <sz val="11"/>
      <color theme="0"/>
      <name val="Helvetica"/>
    </font>
    <font>
      <sz val="11"/>
      <color theme="0" tint="-0.14999847407452621"/>
      <name val="Calibri"/>
      <family val="2"/>
      <scheme val="minor"/>
    </font>
    <font>
      <sz val="10"/>
      <color rgb="FF000000"/>
      <name val="Arial"/>
      <family val="2"/>
    </font>
    <font>
      <u/>
      <sz val="11"/>
      <color theme="10"/>
      <name val="Calibri"/>
      <family val="2"/>
      <scheme val="minor"/>
    </font>
    <font>
      <b/>
      <sz val="11"/>
      <color theme="1"/>
      <name val="Arial"/>
      <family val="2"/>
    </font>
    <font>
      <sz val="10"/>
      <name val="Arial"/>
      <family val="2"/>
    </font>
    <font>
      <sz val="11"/>
      <color theme="1"/>
      <name val="Arial"/>
      <family val="2"/>
    </font>
    <font>
      <sz val="11"/>
      <color rgb="FF000000"/>
      <name val="Helvetica"/>
    </font>
    <font>
      <b/>
      <sz val="11"/>
      <name val="Helvetica"/>
    </font>
    <font>
      <b/>
      <sz val="12"/>
      <color theme="1"/>
      <name val="Helvetica"/>
    </font>
    <font>
      <b/>
      <u/>
      <sz val="11"/>
      <color theme="10"/>
      <name val="Helvetica"/>
    </font>
    <font>
      <b/>
      <sz val="14"/>
      <color theme="7" tint="0.79998168889431442"/>
      <name val="Helvetica"/>
    </font>
    <font>
      <b/>
      <sz val="10"/>
      <color theme="1"/>
      <name val="Helvetica"/>
    </font>
    <font>
      <b/>
      <strike/>
      <sz val="10"/>
      <color theme="1"/>
      <name val="Helvetica"/>
    </font>
    <font>
      <b/>
      <sz val="10"/>
      <color theme="7" tint="0.79998168889431442"/>
      <name val="Helvetica"/>
    </font>
    <font>
      <b/>
      <sz val="14"/>
      <color theme="1"/>
      <name val="Helvetica"/>
    </font>
    <font>
      <b/>
      <sz val="7"/>
      <color theme="1"/>
      <name val="Helvetica"/>
    </font>
    <font>
      <b/>
      <u/>
      <sz val="11"/>
      <color theme="1"/>
      <name val="Helvetica"/>
    </font>
    <font>
      <b/>
      <sz val="11"/>
      <color theme="7" tint="0.79998168889431442"/>
      <name val="Helvetica"/>
    </font>
    <font>
      <b/>
      <i/>
      <sz val="10"/>
      <color theme="1"/>
      <name val="Helvetica"/>
    </font>
    <font>
      <b/>
      <sz val="11"/>
      <color theme="1" tint="0.499984740745262"/>
      <name val="Helvetica"/>
    </font>
    <font>
      <sz val="11"/>
      <color theme="1" tint="0.499984740745262"/>
      <name val="Helvetica"/>
    </font>
    <font>
      <sz val="11"/>
      <color rgb="FFFF0000"/>
      <name val="Calibri"/>
      <family val="2"/>
      <scheme val="minor"/>
    </font>
    <font>
      <b/>
      <sz val="11"/>
      <color theme="1"/>
      <name val="Calibri"/>
      <family val="2"/>
      <scheme val="minor"/>
    </font>
    <font>
      <sz val="12"/>
      <color theme="1"/>
      <name val="Calibri"/>
      <family val="2"/>
      <scheme val="minor"/>
    </font>
    <font>
      <sz val="14"/>
      <color theme="0"/>
      <name val="Gill Sans"/>
      <family val="2"/>
    </font>
    <font>
      <sz val="14"/>
      <color theme="4" tint="-0.249977111117893"/>
      <name val="Gill Sans"/>
      <family val="2"/>
    </font>
    <font>
      <sz val="14"/>
      <color theme="1"/>
      <name val="Calibri"/>
      <family val="2"/>
      <scheme val="minor"/>
    </font>
    <font>
      <sz val="16"/>
      <color theme="1"/>
      <name val="Calibri"/>
      <family val="2"/>
      <scheme val="minor"/>
    </font>
    <font>
      <b/>
      <sz val="12"/>
      <color theme="1"/>
      <name val="Calibri"/>
      <family val="2"/>
      <scheme val="minor"/>
    </font>
    <font>
      <sz val="12"/>
      <color theme="0"/>
      <name val="Gill Sans"/>
      <family val="2"/>
    </font>
    <font>
      <sz val="14"/>
      <color theme="1"/>
      <name val="Gill Sans MT"/>
      <family val="2"/>
    </font>
    <font>
      <sz val="11"/>
      <color theme="0"/>
      <name val="Gill Sans"/>
      <family val="2"/>
    </font>
    <font>
      <b/>
      <sz val="11"/>
      <name val="Calibri"/>
      <family val="2"/>
      <scheme val="minor"/>
    </font>
    <font>
      <u/>
      <sz val="12"/>
      <color theme="10"/>
      <name val="Calibri"/>
      <family val="2"/>
      <scheme val="minor"/>
    </font>
    <font>
      <i/>
      <sz val="12"/>
      <color theme="1"/>
      <name val="Calibri"/>
      <family val="2"/>
      <scheme val="minor"/>
    </font>
    <font>
      <sz val="20"/>
      <color theme="1"/>
      <name val="Calibri"/>
      <family val="2"/>
      <scheme val="minor"/>
    </font>
    <font>
      <i/>
      <sz val="10"/>
      <color theme="1"/>
      <name val="Calibri"/>
      <family val="2"/>
      <scheme val="minor"/>
    </font>
    <font>
      <b/>
      <sz val="10"/>
      <color theme="1"/>
      <name val="Calibri"/>
      <family val="2"/>
      <scheme val="minor"/>
    </font>
    <font>
      <sz val="10"/>
      <color theme="1"/>
      <name val="Calibri"/>
      <family val="2"/>
      <scheme val="minor"/>
    </font>
    <font>
      <i/>
      <sz val="10"/>
      <name val="Calibri"/>
      <family val="2"/>
      <scheme val="minor"/>
    </font>
    <font>
      <i/>
      <sz val="10"/>
      <color theme="1"/>
      <name val="Calibri (Body)"/>
    </font>
    <font>
      <sz val="11"/>
      <color theme="1"/>
      <name val="Calibri (Body)"/>
    </font>
    <font>
      <i/>
      <sz val="10"/>
      <color rgb="FF2E74B5"/>
      <name val="Calibri"/>
      <family val="2"/>
      <scheme val="minor"/>
    </font>
    <font>
      <b/>
      <sz val="10"/>
      <name val="Calibri"/>
      <family val="2"/>
      <scheme val="minor"/>
    </font>
    <font>
      <b/>
      <sz val="10"/>
      <name val="Calibri (Body)"/>
    </font>
    <font>
      <b/>
      <i/>
      <sz val="10"/>
      <color theme="1"/>
      <name val="Calibri"/>
      <family val="2"/>
      <scheme val="minor"/>
    </font>
    <font>
      <sz val="10"/>
      <color theme="1"/>
      <name val="Calibri (Body)"/>
    </font>
    <font>
      <sz val="12"/>
      <color rgb="FF000000"/>
      <name val="Helvetica"/>
    </font>
    <font>
      <i/>
      <sz val="10"/>
      <color rgb="FFFF0000"/>
      <name val="Calibri"/>
      <family val="2"/>
      <scheme val="minor"/>
    </font>
    <font>
      <sz val="12"/>
      <color theme="1"/>
      <name val="Helvetica"/>
    </font>
    <font>
      <sz val="10"/>
      <name val="Calibri"/>
      <family val="2"/>
      <scheme val="minor"/>
    </font>
    <font>
      <u/>
      <sz val="10"/>
      <color theme="10"/>
      <name val="Calibri"/>
      <family val="2"/>
      <scheme val="minor"/>
    </font>
    <font>
      <sz val="12"/>
      <color theme="0"/>
      <name val="Calibri"/>
      <family val="2"/>
      <scheme val="minor"/>
    </font>
    <font>
      <b/>
      <sz val="12"/>
      <name val="Calibri"/>
      <family val="2"/>
      <scheme val="minor"/>
    </font>
    <font>
      <b/>
      <sz val="12"/>
      <color rgb="FF000000"/>
      <name val="Calibri"/>
      <family val="2"/>
      <scheme val="minor"/>
    </font>
    <font>
      <b/>
      <sz val="16"/>
      <color theme="0"/>
      <name val="Calibri"/>
      <family val="2"/>
      <scheme val="minor"/>
    </font>
    <font>
      <sz val="18"/>
      <color theme="1"/>
      <name val="Calibri"/>
      <family val="2"/>
      <scheme val="minor"/>
    </font>
    <font>
      <sz val="18"/>
      <color theme="4" tint="-0.249977111117893"/>
      <name val="Calibri"/>
      <family val="2"/>
      <scheme val="minor"/>
    </font>
    <font>
      <sz val="21"/>
      <color rgb="FF333333"/>
      <name val="Tw Cen MT"/>
      <family val="2"/>
    </font>
    <font>
      <sz val="11"/>
      <color theme="1"/>
      <name val="Tw Cen MT"/>
      <family val="2"/>
    </font>
    <font>
      <sz val="13.75"/>
      <color rgb="FF000000"/>
      <name val="Tw Cen MT"/>
      <family val="2"/>
    </font>
    <font>
      <sz val="14"/>
      <color rgb="FF000000"/>
      <name val="Tw Cen MT"/>
      <family val="2"/>
    </font>
    <font>
      <i/>
      <sz val="12"/>
      <color rgb="FF000000"/>
      <name val="Tw Cen MT"/>
      <family val="2"/>
    </font>
    <font>
      <sz val="12"/>
      <color theme="1"/>
      <name val="Tw Cen MT"/>
      <family val="2"/>
    </font>
    <font>
      <b/>
      <sz val="12"/>
      <color rgb="FF000000"/>
      <name val="Tw Cen MT"/>
      <family val="2"/>
    </font>
    <font>
      <sz val="12"/>
      <color rgb="FF000000"/>
      <name val="Tw Cen MT"/>
      <family val="2"/>
    </font>
    <font>
      <b/>
      <sz val="12"/>
      <color rgb="FF333333"/>
      <name val="Tw Cen MT"/>
      <family val="2"/>
    </font>
    <font>
      <sz val="12"/>
      <color rgb="FF333333"/>
      <name val="Tw Cen MT"/>
      <family val="2"/>
    </font>
    <font>
      <sz val="14"/>
      <color theme="1"/>
      <name val="Tw Cen MT"/>
      <family val="2"/>
    </font>
    <font>
      <sz val="11"/>
      <color theme="0"/>
      <name val="Arial"/>
      <family val="2"/>
    </font>
    <font>
      <sz val="11"/>
      <color rgb="FF000000"/>
      <name val="Arial"/>
      <family val="2"/>
    </font>
    <font>
      <b/>
      <strike/>
      <sz val="11"/>
      <color theme="1"/>
      <name val="Helvetica"/>
    </font>
    <font>
      <b/>
      <i/>
      <sz val="11"/>
      <color theme="1"/>
      <name val="Helvetica"/>
    </font>
    <font>
      <b/>
      <sz val="11"/>
      <color theme="2" tint="-9.9978637043366805E-2"/>
      <name val="Helvetica"/>
    </font>
    <font>
      <sz val="11"/>
      <color theme="2" tint="-9.9978637043366805E-2"/>
      <name val="Calibri"/>
      <family val="2"/>
      <scheme val="minor"/>
    </font>
    <font>
      <sz val="11"/>
      <color theme="1" tint="0.24994659260841701"/>
      <name val="Calibri Light"/>
      <family val="2"/>
      <scheme val="major"/>
    </font>
    <font>
      <sz val="8"/>
      <name val="Calibri"/>
      <family val="2"/>
      <scheme val="minor"/>
    </font>
    <font>
      <b/>
      <sz val="11"/>
      <color theme="6" tint="0.59999389629810485"/>
      <name val="Helvetica"/>
    </font>
    <font>
      <b/>
      <sz val="11"/>
      <color theme="1" tint="0.249977111117893"/>
      <name val="Helvetica"/>
    </font>
    <font>
      <b/>
      <sz val="24"/>
      <color theme="1" tint="0.249977111117893"/>
      <name val="Helvetica"/>
    </font>
    <font>
      <b/>
      <sz val="11"/>
      <color theme="1" tint="0.24994659260841701"/>
      <name val="Calibri"/>
      <family val="2"/>
      <scheme val="minor"/>
    </font>
    <font>
      <b/>
      <sz val="11"/>
      <color theme="1" tint="0.24994659260841701"/>
      <name val="Calibri Light"/>
      <family val="2"/>
      <scheme val="major"/>
    </font>
    <font>
      <b/>
      <sz val="12"/>
      <color theme="1" tint="0.24994659260841701"/>
      <name val="Calibri"/>
      <family val="2"/>
      <scheme val="minor"/>
    </font>
    <font>
      <b/>
      <sz val="11"/>
      <color rgb="FF000000"/>
      <name val="Calibri"/>
      <family val="2"/>
    </font>
    <font>
      <b/>
      <sz val="11"/>
      <color rgb="FFFFFFFF"/>
      <name val="Calibri"/>
      <family val="2"/>
      <scheme val="minor"/>
    </font>
    <font>
      <sz val="11"/>
      <color theme="1" tint="0.24994659260841701"/>
      <name val="Calibri"/>
      <family val="2"/>
      <scheme val="minor"/>
    </font>
    <font>
      <b/>
      <sz val="16"/>
      <color theme="1" tint="0.24994659260841701"/>
      <name val="Calibri"/>
      <family val="2"/>
      <scheme val="minor"/>
    </font>
    <font>
      <b/>
      <sz val="16"/>
      <color theme="1" tint="0.24994659260841701"/>
      <name val="Calibri Light"/>
      <family val="2"/>
      <scheme val="major"/>
    </font>
    <font>
      <b/>
      <sz val="11"/>
      <color rgb="FF00B050"/>
      <name val="Helvetica"/>
    </font>
    <font>
      <b/>
      <sz val="11"/>
      <color rgb="FFCC99FF"/>
      <name val="Helvetica"/>
    </font>
    <font>
      <b/>
      <sz val="24"/>
      <color theme="1"/>
      <name val="Helvetica"/>
    </font>
    <font>
      <b/>
      <sz val="8"/>
      <color theme="1"/>
      <name val="Helvetica"/>
    </font>
    <font>
      <b/>
      <sz val="11"/>
      <color theme="0"/>
      <name val="Calibri"/>
      <family val="2"/>
      <scheme val="minor"/>
    </font>
    <font>
      <b/>
      <sz val="14"/>
      <color indexed="9"/>
      <name val="Calibri"/>
      <family val="2"/>
      <scheme val="minor"/>
    </font>
    <font>
      <sz val="14"/>
      <name val="Calibri"/>
      <family val="2"/>
      <scheme val="minor"/>
    </font>
    <font>
      <b/>
      <sz val="11"/>
      <color indexed="9"/>
      <name val="Calibri"/>
      <family val="2"/>
      <scheme val="minor"/>
    </font>
    <font>
      <sz val="11"/>
      <name val="Calibri"/>
      <family val="2"/>
      <scheme val="minor"/>
    </font>
    <font>
      <sz val="11"/>
      <name val="Calibri"/>
      <scheme val="minor"/>
    </font>
    <font>
      <sz val="11"/>
      <color indexed="9"/>
      <name val="Calibri"/>
      <family val="2"/>
      <scheme val="minor"/>
    </font>
    <font>
      <sz val="11"/>
      <color rgb="FF000000"/>
      <name val="Calibri"/>
      <scheme val="minor"/>
    </font>
    <font>
      <b/>
      <u/>
      <sz val="14"/>
      <name val="Arial"/>
      <family val="2"/>
    </font>
    <font>
      <sz val="14"/>
      <name val="Arial"/>
      <family val="2"/>
    </font>
    <font>
      <sz val="11"/>
      <color theme="1" tint="0.24994659260841701"/>
      <name val="Calibri Light"/>
      <scheme val="major"/>
    </font>
  </fonts>
  <fills count="58">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6" tint="0.59999389629810485"/>
        <bgColor indexed="64"/>
      </patternFill>
    </fill>
    <fill>
      <patternFill patternType="solid">
        <fgColor theme="4" tint="0.79998168889431442"/>
        <bgColor indexed="64"/>
      </patternFill>
    </fill>
    <fill>
      <patternFill patternType="solid">
        <fgColor theme="9" tint="0.79998168889431442"/>
        <bgColor rgb="FFFFFFFF"/>
      </patternFill>
    </fill>
    <fill>
      <patternFill patternType="solid">
        <fgColor theme="2" tint="-9.9978637043366805E-2"/>
        <bgColor indexed="64"/>
      </patternFill>
    </fill>
    <fill>
      <patternFill patternType="solid">
        <fgColor rgb="FFCC99FF"/>
        <bgColor indexed="64"/>
      </patternFill>
    </fill>
    <fill>
      <patternFill patternType="solid">
        <fgColor rgb="FF0070C0"/>
        <bgColor indexed="64"/>
      </patternFill>
    </fill>
    <fill>
      <patternFill patternType="solid">
        <fgColor theme="1" tint="0.499984740745262"/>
        <bgColor indexed="64"/>
      </patternFill>
    </fill>
    <fill>
      <patternFill patternType="solid">
        <fgColor theme="4" tint="-0.249977111117893"/>
        <bgColor indexed="64"/>
      </patternFill>
    </fill>
    <fill>
      <patternFill patternType="solid">
        <fgColor theme="4" tint="-0.249977111117893"/>
        <bgColor rgb="FF000000"/>
      </patternFill>
    </fill>
    <fill>
      <patternFill patternType="solid">
        <fgColor rgb="FFFFC000"/>
        <bgColor indexed="64"/>
      </patternFill>
    </fill>
    <fill>
      <patternFill patternType="solid">
        <fgColor rgb="FFFFF9E7"/>
        <bgColor indexed="64"/>
      </patternFill>
    </fill>
    <fill>
      <patternFill patternType="solid">
        <fgColor rgb="FFFFF9E7"/>
        <bgColor rgb="FF000000"/>
      </patternFill>
    </fill>
    <fill>
      <patternFill patternType="solid">
        <fgColor theme="9" tint="0.79998168889431442"/>
        <bgColor rgb="FF000000"/>
      </patternFill>
    </fill>
    <fill>
      <patternFill patternType="solid">
        <fgColor rgb="FF2E74B5"/>
        <bgColor indexed="64"/>
      </patternFill>
    </fill>
    <fill>
      <patternFill patternType="solid">
        <fgColor rgb="FFFF0000"/>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92D050"/>
        <bgColor indexed="64"/>
      </patternFill>
    </fill>
    <fill>
      <patternFill patternType="solid">
        <fgColor rgb="FFFFFFFF"/>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C6D9F0"/>
        <bgColor indexed="64"/>
      </patternFill>
    </fill>
    <fill>
      <patternFill patternType="solid">
        <fgColor rgb="FFBDD7EE"/>
        <bgColor indexed="64"/>
      </patternFill>
    </fill>
    <fill>
      <patternFill patternType="solid">
        <fgColor rgb="FF92D050"/>
        <bgColor rgb="FF000000"/>
      </patternFill>
    </fill>
    <fill>
      <patternFill patternType="solid">
        <fgColor rgb="FF00B050"/>
        <bgColor rgb="FF000000"/>
      </patternFill>
    </fill>
    <fill>
      <patternFill patternType="solid">
        <fgColor rgb="FFFFFF00"/>
        <bgColor rgb="FF000000"/>
      </patternFill>
    </fill>
    <fill>
      <patternFill patternType="solid">
        <fgColor rgb="FFFFC000"/>
        <bgColor rgb="FF000000"/>
      </patternFill>
    </fill>
    <fill>
      <patternFill patternType="solid">
        <fgColor rgb="FFFF0000"/>
        <bgColor rgb="FF000000"/>
      </patternFill>
    </fill>
    <fill>
      <patternFill patternType="solid">
        <fgColor rgb="FFC00000"/>
        <bgColor indexed="64"/>
      </patternFill>
    </fill>
    <fill>
      <patternFill patternType="solid">
        <fgColor rgb="FFEAF1DD"/>
        <bgColor indexed="64"/>
      </patternFill>
    </fill>
    <fill>
      <patternFill patternType="solid">
        <fgColor rgb="FFDAEEF3"/>
        <bgColor indexed="64"/>
      </patternFill>
    </fill>
    <fill>
      <patternFill patternType="solid">
        <fgColor rgb="FFDBE5F1"/>
        <bgColor indexed="64"/>
      </patternFill>
    </fill>
    <fill>
      <patternFill patternType="solid">
        <fgColor rgb="FFE5DFEC"/>
        <bgColor indexed="64"/>
      </patternFill>
    </fill>
    <fill>
      <patternFill patternType="solid">
        <fgColor theme="0" tint="-0.14999847407452621"/>
        <bgColor rgb="FF000000"/>
      </patternFill>
    </fill>
    <fill>
      <patternFill patternType="solid">
        <fgColor rgb="FFD9D9D9"/>
        <bgColor rgb="FF000000"/>
      </patternFill>
    </fill>
    <fill>
      <patternFill patternType="solid">
        <fgColor theme="0"/>
        <bgColor rgb="FF000000"/>
      </patternFill>
    </fill>
    <fill>
      <patternFill patternType="solid">
        <fgColor rgb="FFFFFFFF"/>
        <bgColor rgb="FF000000"/>
      </patternFill>
    </fill>
    <fill>
      <patternFill patternType="solid">
        <fgColor rgb="FFFFF2CC"/>
        <bgColor rgb="FF000000"/>
      </patternFill>
    </fill>
    <fill>
      <patternFill patternType="solid">
        <fgColor theme="7" tint="0.79998168889431442"/>
        <bgColor rgb="FF000000"/>
      </patternFill>
    </fill>
    <fill>
      <patternFill patternType="solid">
        <fgColor rgb="FFDDEBF7"/>
        <bgColor indexed="64"/>
      </patternFill>
    </fill>
    <fill>
      <patternFill patternType="solid">
        <fgColor rgb="FFF0AB00"/>
        <bgColor indexed="64"/>
      </patternFill>
    </fill>
    <fill>
      <patternFill patternType="solid">
        <fgColor theme="3"/>
        <bgColor indexed="64"/>
      </patternFill>
    </fill>
    <fill>
      <patternFill patternType="solid">
        <fgColor theme="3" tint="0.79998168889431442"/>
        <bgColor indexed="64"/>
      </patternFill>
    </fill>
    <fill>
      <patternFill patternType="solid">
        <fgColor rgb="FF005B82"/>
        <bgColor indexed="64"/>
      </patternFill>
    </fill>
    <fill>
      <patternFill patternType="solid">
        <fgColor rgb="FFED7D31"/>
        <bgColor indexed="64"/>
      </patternFill>
    </fill>
    <fill>
      <patternFill patternType="solid">
        <fgColor rgb="FFE3E3E3"/>
        <bgColor rgb="FF000000"/>
      </patternFill>
    </fill>
  </fills>
  <borders count="124">
    <border>
      <left/>
      <right/>
      <top/>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thick">
        <color indexed="64"/>
      </left>
      <right style="thick">
        <color indexed="64"/>
      </right>
      <top/>
      <bottom/>
      <diagonal/>
    </border>
    <border>
      <left/>
      <right style="medium">
        <color indexed="64"/>
      </right>
      <top/>
      <bottom style="medium">
        <color indexed="64"/>
      </bottom>
      <diagonal/>
    </border>
    <border>
      <left/>
      <right style="thick">
        <color indexed="64"/>
      </right>
      <top/>
      <bottom style="medium">
        <color indexed="64"/>
      </bottom>
      <diagonal/>
    </border>
    <border>
      <left style="thick">
        <color indexed="64"/>
      </left>
      <right/>
      <top style="thick">
        <color indexed="64"/>
      </top>
      <bottom style="medium">
        <color indexed="64"/>
      </bottom>
      <diagonal/>
    </border>
    <border>
      <left style="thick">
        <color indexed="64"/>
      </left>
      <right/>
      <top style="medium">
        <color indexed="64"/>
      </top>
      <bottom style="thick">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ck">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ck">
        <color indexed="64"/>
      </left>
      <right/>
      <top/>
      <bottom/>
      <diagonal/>
    </border>
    <border>
      <left/>
      <right/>
      <top/>
      <bottom style="medium">
        <color indexed="64"/>
      </bottom>
      <diagonal/>
    </border>
    <border>
      <left style="thick">
        <color indexed="64"/>
      </left>
      <right/>
      <top/>
      <bottom style="thick">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style="thick">
        <color indexed="64"/>
      </top>
      <bottom style="medium">
        <color indexed="64"/>
      </bottom>
      <diagonal/>
    </border>
    <border>
      <left style="thick">
        <color indexed="64"/>
      </left>
      <right style="medium">
        <color indexed="64"/>
      </right>
      <top style="thick">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ck">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medium">
        <color auto="1"/>
      </left>
      <right/>
      <top style="medium">
        <color auto="1"/>
      </top>
      <bottom style="medium">
        <color theme="1"/>
      </bottom>
      <diagonal/>
    </border>
    <border>
      <left style="medium">
        <color auto="1"/>
      </left>
      <right style="thin">
        <color indexed="64"/>
      </right>
      <top style="medium">
        <color auto="1"/>
      </top>
      <bottom style="medium">
        <color theme="1"/>
      </bottom>
      <diagonal/>
    </border>
    <border>
      <left/>
      <right/>
      <top style="medium">
        <color auto="1"/>
      </top>
      <bottom style="medium">
        <color theme="1"/>
      </bottom>
      <diagonal/>
    </border>
    <border>
      <left style="thin">
        <color auto="1"/>
      </left>
      <right style="thin">
        <color auto="1"/>
      </right>
      <top style="medium">
        <color auto="1"/>
      </top>
      <bottom/>
      <diagonal/>
    </border>
    <border>
      <left/>
      <right style="thin">
        <color auto="1"/>
      </right>
      <top style="medium">
        <color auto="1"/>
      </top>
      <bottom/>
      <diagonal/>
    </border>
    <border>
      <left/>
      <right style="thin">
        <color auto="1"/>
      </right>
      <top style="medium">
        <color auto="1"/>
      </top>
      <bottom style="medium">
        <color theme="1"/>
      </bottom>
      <diagonal/>
    </border>
    <border>
      <left style="thin">
        <color auto="1"/>
      </left>
      <right/>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style="medium">
        <color auto="1"/>
      </left>
      <right style="thin">
        <color auto="1"/>
      </right>
      <top/>
      <bottom style="thin">
        <color auto="1"/>
      </bottom>
      <diagonal/>
    </border>
    <border>
      <left style="thin">
        <color auto="1"/>
      </left>
      <right style="thin">
        <color auto="1"/>
      </right>
      <top/>
      <bottom style="medium">
        <color auto="1"/>
      </bottom>
      <diagonal/>
    </border>
    <border>
      <left style="thin">
        <color auto="1"/>
      </left>
      <right/>
      <top style="medium">
        <color auto="1"/>
      </top>
      <bottom/>
      <diagonal/>
    </border>
    <border>
      <left/>
      <right style="thin">
        <color auto="1"/>
      </right>
      <top style="medium">
        <color auto="1"/>
      </top>
      <bottom style="thin">
        <color auto="1"/>
      </bottom>
      <diagonal/>
    </border>
    <border>
      <left/>
      <right style="thin">
        <color auto="1"/>
      </right>
      <top/>
      <bottom/>
      <diagonal/>
    </border>
    <border>
      <left style="thin">
        <color auto="1"/>
      </left>
      <right/>
      <top/>
      <bottom style="medium">
        <color indexed="64"/>
      </bottom>
      <diagonal/>
    </border>
    <border>
      <left style="medium">
        <color indexed="64"/>
      </left>
      <right style="medium">
        <color indexed="64"/>
      </right>
      <top style="medium">
        <color indexed="64"/>
      </top>
      <bottom style="thick">
        <color rgb="FF051C48"/>
      </bottom>
      <diagonal/>
    </border>
    <border>
      <left style="thin">
        <color auto="1"/>
      </left>
      <right/>
      <top style="medium">
        <color indexed="64"/>
      </top>
      <bottom style="medium">
        <color indexed="64"/>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diagonal/>
    </border>
    <border>
      <left style="medium">
        <color indexed="64"/>
      </left>
      <right style="medium">
        <color rgb="FF000000"/>
      </right>
      <top style="medium">
        <color rgb="FF000000"/>
      </top>
      <bottom style="medium">
        <color indexed="64"/>
      </bottom>
      <diagonal/>
    </border>
    <border>
      <left style="medium">
        <color rgb="FF000000"/>
      </left>
      <right style="medium">
        <color indexed="64"/>
      </right>
      <top style="medium">
        <color indexed="64"/>
      </top>
      <bottom/>
      <diagonal/>
    </border>
    <border>
      <left style="medium">
        <color rgb="FF000000"/>
      </left>
      <right/>
      <top style="medium">
        <color indexed="64"/>
      </top>
      <bottom style="medium">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indexed="64"/>
      </right>
      <top/>
      <bottom/>
      <diagonal/>
    </border>
    <border>
      <left style="medium">
        <color rgb="FF000000"/>
      </left>
      <right style="medium">
        <color indexed="64"/>
      </right>
      <top/>
      <bottom style="medium">
        <color indexed="64"/>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indexed="64"/>
      </top>
      <bottom style="medium">
        <color indexed="64"/>
      </bottom>
      <diagonal/>
    </border>
    <border>
      <left style="medium">
        <color indexed="64"/>
      </left>
      <right style="medium">
        <color indexed="64"/>
      </right>
      <top style="thin">
        <color indexed="64"/>
      </top>
      <bottom style="double">
        <color indexed="64"/>
      </bottom>
      <diagonal/>
    </border>
  </borders>
  <cellStyleXfs count="12">
    <xf numFmtId="0" fontId="0" fillId="0" borderId="0"/>
    <xf numFmtId="0" fontId="9" fillId="0" borderId="0"/>
    <xf numFmtId="0" fontId="2" fillId="0" borderId="0"/>
    <xf numFmtId="0" fontId="10" fillId="0" borderId="0" applyNumberFormat="0" applyFill="0" applyBorder="0" applyAlignment="0" applyProtection="0"/>
    <xf numFmtId="0" fontId="12" fillId="0" borderId="0"/>
    <xf numFmtId="0" fontId="31" fillId="0" borderId="0"/>
    <xf numFmtId="0" fontId="2" fillId="0" borderId="0"/>
    <xf numFmtId="0" fontId="41" fillId="0" borderId="0" applyNumberFormat="0" applyFill="0" applyBorder="0" applyAlignment="0" applyProtection="0"/>
    <xf numFmtId="0" fontId="2" fillId="0" borderId="0"/>
    <xf numFmtId="0" fontId="2" fillId="0" borderId="0"/>
    <xf numFmtId="0" fontId="2" fillId="0" borderId="0"/>
    <xf numFmtId="0" fontId="83" fillId="0" borderId="0" applyNumberFormat="0" applyFill="0" applyBorder="0" applyProtection="0">
      <alignment horizontal="center" vertical="center"/>
    </xf>
  </cellStyleXfs>
  <cellXfs count="1425">
    <xf numFmtId="0" fontId="0" fillId="0" borderId="0" xfId="0"/>
    <xf numFmtId="0" fontId="4" fillId="8" borderId="29" xfId="0" applyFont="1" applyFill="1" applyBorder="1" applyAlignment="1">
      <alignment wrapText="1"/>
    </xf>
    <xf numFmtId="0" fontId="4" fillId="0" borderId="0" xfId="0" applyFont="1"/>
    <xf numFmtId="0" fontId="5" fillId="8" borderId="19" xfId="0" applyFont="1" applyFill="1" applyBorder="1" applyAlignment="1">
      <alignment horizontal="center" vertical="center"/>
    </xf>
    <xf numFmtId="0" fontId="5" fillId="5" borderId="31" xfId="0" applyFont="1" applyFill="1" applyBorder="1" applyAlignment="1">
      <alignment horizontal="center" vertical="center"/>
    </xf>
    <xf numFmtId="14" fontId="5" fillId="3" borderId="11" xfId="0" applyNumberFormat="1" applyFont="1" applyFill="1" applyBorder="1" applyAlignment="1">
      <alignment horizontal="center" vertical="center" wrapText="1"/>
    </xf>
    <xf numFmtId="0" fontId="5" fillId="5" borderId="32" xfId="0" applyFont="1" applyFill="1" applyBorder="1" applyAlignment="1">
      <alignment horizontal="center" vertical="center" wrapText="1"/>
    </xf>
    <xf numFmtId="0" fontId="4" fillId="8" borderId="28" xfId="0" applyFont="1" applyFill="1" applyBorder="1" applyAlignment="1">
      <alignment horizontal="center" vertical="center"/>
    </xf>
    <xf numFmtId="0" fontId="4" fillId="0" borderId="0" xfId="0" applyFont="1" applyAlignment="1">
      <alignment horizontal="center" vertical="center"/>
    </xf>
    <xf numFmtId="0" fontId="5" fillId="5" borderId="36" xfId="0" applyFont="1" applyFill="1" applyBorder="1" applyAlignment="1">
      <alignment horizontal="center" vertical="center" wrapText="1"/>
    </xf>
    <xf numFmtId="0" fontId="6" fillId="6" borderId="31" xfId="0" applyFont="1" applyFill="1" applyBorder="1" applyAlignment="1">
      <alignment horizontal="center" vertical="center"/>
    </xf>
    <xf numFmtId="0" fontId="6" fillId="6" borderId="37" xfId="0" applyFont="1" applyFill="1" applyBorder="1" applyAlignment="1">
      <alignment horizontal="center" vertical="center" wrapText="1"/>
    </xf>
    <xf numFmtId="0" fontId="6" fillId="6" borderId="30" xfId="0" applyFont="1" applyFill="1" applyBorder="1" applyAlignment="1">
      <alignment horizontal="center" vertical="center"/>
    </xf>
    <xf numFmtId="0" fontId="6" fillId="7" borderId="30" xfId="0" applyFont="1" applyFill="1" applyBorder="1" applyAlignment="1">
      <alignment horizontal="center" vertical="center" wrapText="1"/>
    </xf>
    <xf numFmtId="0" fontId="5" fillId="6" borderId="31" xfId="0" applyFont="1" applyFill="1" applyBorder="1" applyAlignment="1">
      <alignment horizontal="left" vertical="center"/>
    </xf>
    <xf numFmtId="0" fontId="5" fillId="6" borderId="39" xfId="0" applyFont="1" applyFill="1" applyBorder="1" applyAlignment="1">
      <alignment horizontal="left" vertical="center" wrapText="1"/>
    </xf>
    <xf numFmtId="0" fontId="5" fillId="6" borderId="39" xfId="0" applyFont="1" applyFill="1" applyBorder="1" applyAlignment="1">
      <alignment horizontal="left" vertical="center"/>
    </xf>
    <xf numFmtId="0" fontId="5" fillId="7" borderId="31" xfId="0" applyFont="1" applyFill="1" applyBorder="1" applyAlignment="1">
      <alignment horizontal="left" vertical="center" wrapText="1"/>
    </xf>
    <xf numFmtId="0" fontId="4" fillId="8" borderId="28" xfId="0" applyFont="1" applyFill="1" applyBorder="1"/>
    <xf numFmtId="0" fontId="5" fillId="9" borderId="29" xfId="0" applyFont="1" applyFill="1" applyBorder="1" applyAlignment="1">
      <alignment horizontal="center" vertical="center"/>
    </xf>
    <xf numFmtId="0" fontId="5" fillId="10" borderId="5" xfId="0" applyFont="1" applyFill="1" applyBorder="1" applyAlignment="1">
      <alignment horizontal="center" vertical="center" textRotation="90" wrapText="1"/>
    </xf>
    <xf numFmtId="0" fontId="6" fillId="10" borderId="38" xfId="0" applyFont="1" applyFill="1" applyBorder="1" applyAlignment="1">
      <alignment horizontal="left" vertical="center" wrapText="1"/>
    </xf>
    <xf numFmtId="0" fontId="6" fillId="10" borderId="31" xfId="0" applyFont="1" applyFill="1" applyBorder="1" applyAlignment="1">
      <alignment horizontal="left" vertical="center" wrapText="1"/>
    </xf>
    <xf numFmtId="2" fontId="6" fillId="8" borderId="6" xfId="0" applyNumberFormat="1" applyFont="1" applyFill="1" applyBorder="1" applyAlignment="1">
      <alignment horizontal="center" vertical="center" wrapText="1"/>
    </xf>
    <xf numFmtId="0" fontId="6" fillId="3" borderId="8" xfId="0" applyFont="1" applyFill="1" applyBorder="1" applyAlignment="1">
      <alignment horizontal="left" vertical="center" wrapText="1"/>
    </xf>
    <xf numFmtId="0" fontId="5" fillId="0" borderId="31" xfId="0" applyFont="1" applyBorder="1" applyAlignment="1">
      <alignment horizontal="left" vertical="center" wrapText="1"/>
    </xf>
    <xf numFmtId="0" fontId="6" fillId="3" borderId="31" xfId="0" applyFont="1" applyFill="1" applyBorder="1" applyAlignment="1">
      <alignment horizontal="left" vertical="center" wrapText="1"/>
    </xf>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xf>
    <xf numFmtId="0" fontId="5" fillId="3" borderId="15" xfId="0" applyFont="1" applyFill="1" applyBorder="1" applyAlignment="1">
      <alignment horizontal="center" vertical="center"/>
    </xf>
    <xf numFmtId="0" fontId="4" fillId="3" borderId="0" xfId="0" applyFont="1" applyFill="1" applyAlignment="1">
      <alignment wrapText="1"/>
    </xf>
    <xf numFmtId="0" fontId="7" fillId="3" borderId="0" xfId="0" applyFont="1" applyFill="1" applyAlignment="1">
      <alignment horizontal="center" vertical="center"/>
    </xf>
    <xf numFmtId="0" fontId="6" fillId="5" borderId="31" xfId="0" applyFont="1" applyFill="1" applyBorder="1" applyAlignment="1">
      <alignment horizontal="left" vertical="center" wrapText="1"/>
    </xf>
    <xf numFmtId="0" fontId="6" fillId="5" borderId="6" xfId="0" applyFont="1" applyFill="1" applyBorder="1" applyAlignment="1">
      <alignment horizontal="left" vertical="center" wrapText="1"/>
    </xf>
    <xf numFmtId="0" fontId="5" fillId="5" borderId="41" xfId="0" applyFont="1" applyFill="1" applyBorder="1" applyAlignment="1">
      <alignment horizontal="center" vertical="center"/>
    </xf>
    <xf numFmtId="0" fontId="5" fillId="5" borderId="42" xfId="0" applyFont="1" applyFill="1" applyBorder="1" applyAlignment="1">
      <alignment horizontal="center" vertical="center"/>
    </xf>
    <xf numFmtId="0" fontId="5" fillId="5" borderId="43" xfId="0" applyFont="1" applyFill="1" applyBorder="1" applyAlignment="1">
      <alignment horizontal="center" vertical="center"/>
    </xf>
    <xf numFmtId="0" fontId="6" fillId="0" borderId="44" xfId="0" applyFont="1" applyBorder="1" applyAlignment="1">
      <alignment horizontal="center" vertical="center" textRotation="90" wrapText="1"/>
    </xf>
    <xf numFmtId="0" fontId="6" fillId="3" borderId="6" xfId="0" applyFont="1" applyFill="1" applyBorder="1" applyAlignment="1">
      <alignment horizontal="left" vertical="center" wrapText="1"/>
    </xf>
    <xf numFmtId="0" fontId="5" fillId="3" borderId="41" xfId="0" applyFont="1" applyFill="1" applyBorder="1" applyAlignment="1">
      <alignment horizontal="center" vertical="center"/>
    </xf>
    <xf numFmtId="0" fontId="5" fillId="3" borderId="42" xfId="0" applyFont="1" applyFill="1" applyBorder="1" applyAlignment="1">
      <alignment horizontal="center" vertical="center"/>
    </xf>
    <xf numFmtId="0" fontId="5" fillId="3" borderId="43" xfId="0" applyFont="1" applyFill="1" applyBorder="1" applyAlignment="1">
      <alignment horizontal="center" vertical="center"/>
    </xf>
    <xf numFmtId="0" fontId="6" fillId="2" borderId="10" xfId="0" applyFont="1" applyFill="1" applyBorder="1" applyAlignment="1">
      <alignment horizontal="left" vertical="center" wrapText="1"/>
    </xf>
    <xf numFmtId="0" fontId="6" fillId="2" borderId="6" xfId="0" applyFont="1" applyFill="1" applyBorder="1" applyAlignment="1">
      <alignment horizontal="left" vertical="center" wrapText="1"/>
    </xf>
    <xf numFmtId="0" fontId="6" fillId="2" borderId="31" xfId="0" applyFont="1" applyFill="1" applyBorder="1" applyAlignment="1">
      <alignment horizontal="left" vertical="center" wrapText="1"/>
    </xf>
    <xf numFmtId="0" fontId="6" fillId="2" borderId="19" xfId="0" applyFont="1" applyFill="1" applyBorder="1" applyAlignment="1">
      <alignment horizontal="left" vertical="center" wrapText="1"/>
    </xf>
    <xf numFmtId="0" fontId="6" fillId="3" borderId="39" xfId="0" applyFont="1" applyFill="1" applyBorder="1" applyAlignment="1">
      <alignment horizontal="left" vertical="center" wrapText="1"/>
    </xf>
    <xf numFmtId="0" fontId="5" fillId="3" borderId="16" xfId="0" applyFont="1" applyFill="1" applyBorder="1" applyAlignment="1">
      <alignment horizontal="center" vertical="center"/>
    </xf>
    <xf numFmtId="0" fontId="5" fillId="3" borderId="17" xfId="0" applyFont="1" applyFill="1" applyBorder="1" applyAlignment="1">
      <alignment horizontal="center" vertical="center"/>
    </xf>
    <xf numFmtId="0" fontId="5" fillId="3" borderId="18" xfId="0" applyFont="1" applyFill="1" applyBorder="1" applyAlignment="1">
      <alignment horizontal="center" vertical="center"/>
    </xf>
    <xf numFmtId="0" fontId="0" fillId="11" borderId="19" xfId="0" applyFill="1" applyBorder="1"/>
    <xf numFmtId="0" fontId="0" fillId="11" borderId="20" xfId="0" applyFill="1" applyBorder="1"/>
    <xf numFmtId="0" fontId="8" fillId="11" borderId="20" xfId="0" applyFont="1" applyFill="1" applyBorder="1" applyAlignment="1">
      <alignment vertical="center"/>
    </xf>
    <xf numFmtId="0" fontId="0" fillId="11" borderId="11" xfId="0" applyFill="1" applyBorder="1" applyAlignment="1">
      <alignment vertical="center"/>
    </xf>
    <xf numFmtId="0" fontId="4" fillId="8" borderId="30" xfId="0" applyFont="1" applyFill="1" applyBorder="1"/>
    <xf numFmtId="0" fontId="4" fillId="8" borderId="19" xfId="0" applyFont="1" applyFill="1" applyBorder="1" applyAlignment="1">
      <alignment wrapText="1"/>
    </xf>
    <xf numFmtId="0" fontId="4" fillId="8" borderId="20" xfId="0" applyFont="1" applyFill="1" applyBorder="1"/>
    <xf numFmtId="0" fontId="4" fillId="8" borderId="11" xfId="0" applyFont="1" applyFill="1" applyBorder="1"/>
    <xf numFmtId="0" fontId="0" fillId="0" borderId="0" xfId="0" applyAlignment="1">
      <alignment vertical="center"/>
    </xf>
    <xf numFmtId="0" fontId="4" fillId="0" borderId="0" xfId="0" applyFont="1" applyAlignment="1">
      <alignment wrapText="1"/>
    </xf>
    <xf numFmtId="0" fontId="5" fillId="0" borderId="0" xfId="0" applyFont="1"/>
    <xf numFmtId="0" fontId="4" fillId="0" borderId="0" xfId="0" applyFont="1" applyAlignment="1">
      <alignment vertical="center" wrapText="1"/>
    </xf>
    <xf numFmtId="0" fontId="5" fillId="5" borderId="32" xfId="0" applyFont="1" applyFill="1" applyBorder="1" applyAlignment="1">
      <alignment horizontal="center" vertical="center"/>
    </xf>
    <xf numFmtId="0" fontId="4" fillId="8" borderId="20" xfId="0" applyFont="1" applyFill="1" applyBorder="1" applyAlignment="1">
      <alignment horizontal="center" vertical="center"/>
    </xf>
    <xf numFmtId="0" fontId="5" fillId="5" borderId="5" xfId="0" applyFont="1" applyFill="1" applyBorder="1" applyAlignment="1">
      <alignment horizontal="center" vertical="center" wrapText="1"/>
    </xf>
    <xf numFmtId="0" fontId="6" fillId="6" borderId="49" xfId="0" applyFont="1" applyFill="1" applyBorder="1" applyAlignment="1">
      <alignment horizontal="center" vertical="center"/>
    </xf>
    <xf numFmtId="0" fontId="6" fillId="6" borderId="30" xfId="0" applyFont="1" applyFill="1" applyBorder="1" applyAlignment="1">
      <alignment horizontal="center" vertical="center" wrapText="1"/>
    </xf>
    <xf numFmtId="0" fontId="11" fillId="4" borderId="61" xfId="0" applyFont="1" applyFill="1" applyBorder="1" applyAlignment="1">
      <alignment horizontal="center" vertical="center" wrapText="1"/>
    </xf>
    <xf numFmtId="49" fontId="11" fillId="4" borderId="61" xfId="0" applyNumberFormat="1" applyFont="1" applyFill="1" applyBorder="1" applyAlignment="1">
      <alignment horizontal="center" vertical="center" wrapText="1"/>
    </xf>
    <xf numFmtId="0" fontId="11" fillId="4" borderId="60"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6" borderId="9" xfId="0" applyFont="1" applyFill="1" applyBorder="1" applyAlignment="1">
      <alignment horizontal="left" vertical="center"/>
    </xf>
    <xf numFmtId="0" fontId="5" fillId="6" borderId="31" xfId="0" applyFont="1" applyFill="1" applyBorder="1" applyAlignment="1">
      <alignment horizontal="left" vertical="center" wrapText="1"/>
    </xf>
    <xf numFmtId="164" fontId="5" fillId="6" borderId="31" xfId="0" applyNumberFormat="1" applyFont="1" applyFill="1" applyBorder="1" applyAlignment="1">
      <alignment horizontal="left" vertical="center" wrapText="1"/>
    </xf>
    <xf numFmtId="0" fontId="5" fillId="7" borderId="32" xfId="0" applyFont="1" applyFill="1" applyBorder="1" applyAlignment="1">
      <alignment horizontal="center" vertical="center" textRotation="90" wrapText="1"/>
    </xf>
    <xf numFmtId="0" fontId="5" fillId="7" borderId="34" xfId="0" applyFont="1" applyFill="1" applyBorder="1" applyAlignment="1">
      <alignment horizontal="center" vertical="center" textRotation="90" wrapText="1"/>
    </xf>
    <xf numFmtId="0" fontId="5" fillId="4" borderId="31" xfId="0" applyFont="1" applyFill="1" applyBorder="1" applyAlignment="1">
      <alignment horizontal="left" vertical="center" wrapText="1"/>
    </xf>
    <xf numFmtId="164" fontId="5" fillId="4" borderId="31" xfId="0" applyNumberFormat="1" applyFont="1" applyFill="1" applyBorder="1" applyAlignment="1">
      <alignment horizontal="left" vertical="center" wrapText="1"/>
    </xf>
    <xf numFmtId="0" fontId="6" fillId="10" borderId="10" xfId="0" applyFont="1" applyFill="1" applyBorder="1" applyAlignment="1">
      <alignment horizontal="left" vertical="center" wrapText="1"/>
    </xf>
    <xf numFmtId="0" fontId="5" fillId="10" borderId="31" xfId="0" applyFont="1" applyFill="1" applyBorder="1" applyAlignment="1">
      <alignment horizontal="left" vertical="center" wrapText="1"/>
    </xf>
    <xf numFmtId="14" fontId="5" fillId="10" borderId="31" xfId="0" applyNumberFormat="1" applyFont="1" applyFill="1" applyBorder="1" applyAlignment="1">
      <alignment horizontal="center" vertical="center" wrapText="1"/>
    </xf>
    <xf numFmtId="0" fontId="5" fillId="0" borderId="31" xfId="0" applyFont="1" applyBorder="1" applyAlignment="1">
      <alignment horizontal="center" vertical="center" wrapText="1"/>
    </xf>
    <xf numFmtId="164" fontId="5" fillId="8" borderId="31" xfId="0" applyNumberFormat="1" applyFont="1" applyFill="1" applyBorder="1" applyAlignment="1">
      <alignment horizontal="left" vertical="center" wrapText="1"/>
    </xf>
    <xf numFmtId="0" fontId="6" fillId="8" borderId="6" xfId="0" applyFont="1" applyFill="1" applyBorder="1" applyAlignment="1">
      <alignment horizontal="left" vertical="center" wrapText="1"/>
    </xf>
    <xf numFmtId="0" fontId="5" fillId="3" borderId="31" xfId="0" applyFont="1" applyFill="1" applyBorder="1" applyAlignment="1">
      <alignment horizontal="left" vertical="center" wrapText="1"/>
    </xf>
    <xf numFmtId="14" fontId="5" fillId="3" borderId="31" xfId="0" applyNumberFormat="1" applyFont="1" applyFill="1" applyBorder="1" applyAlignment="1">
      <alignment horizontal="center" vertical="center" wrapText="1"/>
    </xf>
    <xf numFmtId="164" fontId="5" fillId="3" borderId="31" xfId="0" applyNumberFormat="1" applyFont="1" applyFill="1" applyBorder="1" applyAlignment="1">
      <alignment horizontal="left" vertical="center" wrapText="1"/>
    </xf>
    <xf numFmtId="0" fontId="6" fillId="5" borderId="10" xfId="0" applyFont="1" applyFill="1" applyBorder="1" applyAlignment="1">
      <alignment horizontal="left" vertical="center" wrapText="1"/>
    </xf>
    <xf numFmtId="0" fontId="5" fillId="5" borderId="31" xfId="0" applyFont="1" applyFill="1" applyBorder="1" applyAlignment="1">
      <alignment horizontal="left" vertical="center" wrapText="1"/>
    </xf>
    <xf numFmtId="14" fontId="5" fillId="5" borderId="31" xfId="0" applyNumberFormat="1" applyFont="1" applyFill="1" applyBorder="1" applyAlignment="1">
      <alignment horizontal="center" vertical="center" wrapText="1"/>
    </xf>
    <xf numFmtId="164" fontId="5" fillId="5" borderId="31" xfId="0" applyNumberFormat="1" applyFont="1" applyFill="1" applyBorder="1" applyAlignment="1">
      <alignment horizontal="left" vertical="center" wrapText="1"/>
    </xf>
    <xf numFmtId="0" fontId="6" fillId="0" borderId="12" xfId="0" applyFont="1" applyBorder="1" applyAlignment="1">
      <alignment horizontal="center" vertical="center" textRotation="90" wrapText="1"/>
    </xf>
    <xf numFmtId="0" fontId="6" fillId="3" borderId="10" xfId="0" applyFont="1" applyFill="1" applyBorder="1" applyAlignment="1">
      <alignment horizontal="left" vertical="center" wrapText="1"/>
    </xf>
    <xf numFmtId="0" fontId="5" fillId="0" borderId="31" xfId="4" applyFont="1" applyBorder="1" applyAlignment="1">
      <alignment horizontal="center" vertical="center" wrapText="1"/>
    </xf>
    <xf numFmtId="0" fontId="6" fillId="2" borderId="20" xfId="0" applyFont="1" applyFill="1" applyBorder="1" applyAlignment="1">
      <alignment horizontal="left" vertical="center" wrapText="1"/>
    </xf>
    <xf numFmtId="0" fontId="6" fillId="3" borderId="47" xfId="0" applyFont="1" applyFill="1" applyBorder="1" applyAlignment="1">
      <alignment horizontal="left" vertical="center" wrapText="1"/>
    </xf>
    <xf numFmtId="0" fontId="5" fillId="3" borderId="29" xfId="0" applyFont="1" applyFill="1" applyBorder="1" applyAlignment="1">
      <alignment horizontal="left" vertical="center" wrapText="1"/>
    </xf>
    <xf numFmtId="14" fontId="5" fillId="3" borderId="29" xfId="0" applyNumberFormat="1" applyFont="1" applyFill="1" applyBorder="1" applyAlignment="1">
      <alignment horizontal="center" vertical="center" wrapText="1"/>
    </xf>
    <xf numFmtId="164" fontId="5" fillId="3" borderId="29" xfId="0" applyNumberFormat="1" applyFont="1" applyFill="1" applyBorder="1" applyAlignment="1">
      <alignment horizontal="left" vertical="center" wrapText="1"/>
    </xf>
    <xf numFmtId="0" fontId="5" fillId="11" borderId="19" xfId="0" applyFont="1" applyFill="1" applyBorder="1" applyAlignment="1">
      <alignment wrapText="1"/>
    </xf>
    <xf numFmtId="0" fontId="5" fillId="11" borderId="20" xfId="0" applyFont="1" applyFill="1" applyBorder="1" applyAlignment="1">
      <alignment wrapText="1"/>
    </xf>
    <xf numFmtId="0" fontId="5" fillId="11" borderId="20" xfId="0" applyFont="1" applyFill="1" applyBorder="1" applyAlignment="1">
      <alignment vertical="center" wrapText="1"/>
    </xf>
    <xf numFmtId="0" fontId="5" fillId="5" borderId="19" xfId="0" applyFont="1" applyFill="1" applyBorder="1" applyAlignment="1">
      <alignment horizontal="center" vertical="center" wrapText="1"/>
    </xf>
    <xf numFmtId="0" fontId="5" fillId="0" borderId="0" xfId="0" applyFont="1" applyAlignment="1">
      <alignment wrapText="1"/>
    </xf>
    <xf numFmtId="0" fontId="8" fillId="11" borderId="37" xfId="0" applyFont="1" applyFill="1" applyBorder="1" applyAlignment="1">
      <alignment vertical="center"/>
    </xf>
    <xf numFmtId="0" fontId="0" fillId="11" borderId="37" xfId="0" applyFill="1" applyBorder="1" applyAlignment="1">
      <alignment vertical="center"/>
    </xf>
    <xf numFmtId="0" fontId="0" fillId="11" borderId="37" xfId="0" applyFill="1" applyBorder="1"/>
    <xf numFmtId="0" fontId="13" fillId="0" borderId="0" xfId="0" applyFont="1" applyAlignment="1">
      <alignment horizontal="center" vertical="center" wrapText="1"/>
    </xf>
    <xf numFmtId="0" fontId="5" fillId="6" borderId="29" xfId="0" applyFont="1" applyFill="1" applyBorder="1" applyAlignment="1">
      <alignment horizontal="left" vertical="center" wrapText="1"/>
    </xf>
    <xf numFmtId="0" fontId="6" fillId="5" borderId="30" xfId="0" applyFont="1" applyFill="1" applyBorder="1" applyAlignment="1">
      <alignment horizontal="left" vertical="center" wrapText="1"/>
    </xf>
    <xf numFmtId="0" fontId="6" fillId="3" borderId="30" xfId="0" applyFont="1" applyFill="1" applyBorder="1" applyAlignment="1">
      <alignment horizontal="left" vertical="center" wrapText="1"/>
    </xf>
    <xf numFmtId="0" fontId="6" fillId="2" borderId="30" xfId="0" applyFont="1" applyFill="1" applyBorder="1" applyAlignment="1">
      <alignment horizontal="left" vertical="center" wrapText="1"/>
    </xf>
    <xf numFmtId="0" fontId="5" fillId="8" borderId="19" xfId="0" applyFont="1" applyFill="1" applyBorder="1" applyAlignment="1">
      <alignment vertical="center"/>
    </xf>
    <xf numFmtId="0" fontId="5" fillId="8" borderId="20" xfId="0" applyFont="1" applyFill="1" applyBorder="1" applyAlignment="1">
      <alignment vertical="center"/>
    </xf>
    <xf numFmtId="0" fontId="5" fillId="8" borderId="11" xfId="0" applyFont="1" applyFill="1" applyBorder="1" applyAlignment="1">
      <alignment vertical="center"/>
    </xf>
    <xf numFmtId="2" fontId="5" fillId="8" borderId="19" xfId="0" applyNumberFormat="1" applyFont="1" applyFill="1" applyBorder="1" applyAlignment="1">
      <alignment horizontal="center" vertical="center" wrapText="1"/>
    </xf>
    <xf numFmtId="0" fontId="1" fillId="6" borderId="31" xfId="0" applyFont="1" applyFill="1" applyBorder="1" applyAlignment="1">
      <alignment horizontal="left" vertical="center" wrapText="1"/>
    </xf>
    <xf numFmtId="0" fontId="5" fillId="12" borderId="11"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11" xfId="0" applyFont="1" applyFill="1" applyBorder="1" applyAlignment="1">
      <alignment horizontal="center" vertical="center"/>
    </xf>
    <xf numFmtId="0" fontId="5" fillId="0" borderId="36" xfId="0" applyFont="1" applyBorder="1" applyAlignment="1">
      <alignment horizontal="center" vertical="center" wrapText="1"/>
    </xf>
    <xf numFmtId="0" fontId="6" fillId="2" borderId="30" xfId="0" applyFont="1" applyFill="1" applyBorder="1" applyAlignment="1">
      <alignment horizontal="left" vertical="center"/>
    </xf>
    <xf numFmtId="0" fontId="5" fillId="0" borderId="38" xfId="0" applyFont="1" applyBorder="1" applyAlignment="1">
      <alignment horizontal="center" vertical="center" wrapText="1"/>
    </xf>
    <xf numFmtId="0" fontId="5" fillId="0" borderId="63" xfId="0" applyFont="1" applyBorder="1" applyAlignment="1">
      <alignment horizontal="left" vertical="center"/>
    </xf>
    <xf numFmtId="0" fontId="6" fillId="0" borderId="3" xfId="0" applyFont="1" applyBorder="1" applyAlignment="1">
      <alignment horizontal="center" vertical="center"/>
    </xf>
    <xf numFmtId="0" fontId="6" fillId="3" borderId="3" xfId="0" applyFont="1" applyFill="1" applyBorder="1" applyAlignment="1">
      <alignment horizontal="center" vertical="center"/>
    </xf>
    <xf numFmtId="0" fontId="6" fillId="0" borderId="4" xfId="0" applyFont="1" applyBorder="1" applyAlignment="1">
      <alignment horizontal="center" vertical="center"/>
    </xf>
    <xf numFmtId="0" fontId="6" fillId="2" borderId="64" xfId="0" applyFont="1" applyFill="1" applyBorder="1" applyAlignment="1">
      <alignment horizontal="left" vertical="center" wrapText="1"/>
    </xf>
    <xf numFmtId="0" fontId="6" fillId="2" borderId="6" xfId="0" applyFont="1" applyFill="1" applyBorder="1" applyAlignment="1">
      <alignment horizontal="center" vertical="center"/>
    </xf>
    <xf numFmtId="0" fontId="6" fillId="5" borderId="6"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31" xfId="0" applyFont="1" applyBorder="1" applyAlignment="1">
      <alignment horizontal="left"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5" fillId="7" borderId="50" xfId="0" applyFont="1" applyFill="1" applyBorder="1" applyAlignment="1">
      <alignment horizontal="center" vertical="center" wrapText="1"/>
    </xf>
    <xf numFmtId="0" fontId="15" fillId="4" borderId="13" xfId="1" applyFont="1" applyFill="1" applyBorder="1" applyAlignment="1">
      <alignment horizontal="center" vertical="center" wrapText="1"/>
    </xf>
    <xf numFmtId="0" fontId="15" fillId="4" borderId="14" xfId="1" applyFont="1" applyFill="1" applyBorder="1" applyAlignment="1">
      <alignment horizontal="center" vertical="center" wrapText="1"/>
    </xf>
    <xf numFmtId="0" fontId="15" fillId="4" borderId="15" xfId="1" applyFont="1" applyFill="1" applyBorder="1" applyAlignment="1">
      <alignment horizontal="center" vertical="center" wrapText="1"/>
    </xf>
    <xf numFmtId="0" fontId="15" fillId="4" borderId="41" xfId="1" applyFont="1" applyFill="1" applyBorder="1" applyAlignment="1">
      <alignment horizontal="center" vertical="center" wrapText="1"/>
    </xf>
    <xf numFmtId="0" fontId="15" fillId="4" borderId="42" xfId="1" applyFont="1" applyFill="1" applyBorder="1" applyAlignment="1">
      <alignment horizontal="center" vertical="center" wrapText="1"/>
    </xf>
    <xf numFmtId="0" fontId="15" fillId="4" borderId="43" xfId="1" applyFont="1" applyFill="1" applyBorder="1" applyAlignment="1">
      <alignment horizontal="center" vertical="center" wrapText="1"/>
    </xf>
    <xf numFmtId="0" fontId="15" fillId="4" borderId="16" xfId="1" applyFont="1" applyFill="1" applyBorder="1" applyAlignment="1">
      <alignment horizontal="center" vertical="center" wrapText="1"/>
    </xf>
    <xf numFmtId="0" fontId="15" fillId="4" borderId="17" xfId="1" applyFont="1" applyFill="1" applyBorder="1" applyAlignment="1">
      <alignment horizontal="center" vertical="center" wrapText="1"/>
    </xf>
    <xf numFmtId="0" fontId="15" fillId="4" borderId="18" xfId="1" applyFont="1" applyFill="1" applyBorder="1" applyAlignment="1">
      <alignment horizontal="center" vertical="center" wrapText="1"/>
    </xf>
    <xf numFmtId="0" fontId="6" fillId="6" borderId="31" xfId="0" applyFont="1" applyFill="1" applyBorder="1" applyAlignment="1">
      <alignment horizontal="left" vertical="center" wrapText="1"/>
    </xf>
    <xf numFmtId="2" fontId="6" fillId="6" borderId="6" xfId="0" applyNumberFormat="1" applyFont="1" applyFill="1" applyBorder="1" applyAlignment="1">
      <alignment horizontal="center" vertical="center"/>
    </xf>
    <xf numFmtId="2" fontId="6" fillId="6" borderId="7" xfId="0" applyNumberFormat="1" applyFont="1" applyFill="1" applyBorder="1" applyAlignment="1">
      <alignment horizontal="center" vertical="center"/>
    </xf>
    <xf numFmtId="0" fontId="5" fillId="6" borderId="19" xfId="0" applyFont="1" applyFill="1" applyBorder="1" applyAlignment="1">
      <alignment horizontal="center" vertical="center"/>
    </xf>
    <xf numFmtId="0" fontId="5" fillId="6" borderId="11" xfId="0" applyFont="1" applyFill="1" applyBorder="1" applyAlignment="1">
      <alignment horizontal="center" vertical="center"/>
    </xf>
    <xf numFmtId="0" fontId="6" fillId="6" borderId="19" xfId="0" applyFont="1" applyFill="1" applyBorder="1" applyAlignment="1">
      <alignment horizontal="center" vertical="center" wrapText="1"/>
    </xf>
    <xf numFmtId="0" fontId="6" fillId="6" borderId="20" xfId="0" applyFont="1" applyFill="1" applyBorder="1" applyAlignment="1">
      <alignment horizontal="center" vertical="center" wrapText="1"/>
    </xf>
    <xf numFmtId="0" fontId="6" fillId="6" borderId="11" xfId="0" applyFont="1" applyFill="1" applyBorder="1" applyAlignment="1">
      <alignment horizontal="center" vertical="center" wrapText="1"/>
    </xf>
    <xf numFmtId="0" fontId="14" fillId="3" borderId="6" xfId="0" applyFont="1" applyFill="1" applyBorder="1" applyAlignment="1">
      <alignment horizontal="center" vertical="center"/>
    </xf>
    <xf numFmtId="0" fontId="5" fillId="4" borderId="41" xfId="2" applyFont="1" applyFill="1" applyBorder="1" applyAlignment="1">
      <alignment horizontal="center" vertical="center"/>
    </xf>
    <xf numFmtId="0" fontId="5" fillId="4" borderId="16" xfId="2" applyFont="1" applyFill="1" applyBorder="1" applyAlignment="1">
      <alignment horizontal="center" vertical="center"/>
    </xf>
    <xf numFmtId="0" fontId="5" fillId="4" borderId="51" xfId="0" applyFont="1" applyFill="1" applyBorder="1" applyAlignment="1">
      <alignment horizontal="center" vertical="center" wrapText="1"/>
    </xf>
    <xf numFmtId="0" fontId="15" fillId="4" borderId="32" xfId="1" applyFont="1" applyFill="1" applyBorder="1" applyAlignment="1">
      <alignment horizontal="center" vertical="center" wrapText="1"/>
    </xf>
    <xf numFmtId="0" fontId="15" fillId="4" borderId="34" xfId="1" applyFont="1" applyFill="1" applyBorder="1" applyAlignment="1">
      <alignment horizontal="center" vertical="center" wrapText="1"/>
    </xf>
    <xf numFmtId="0" fontId="15" fillId="4" borderId="35" xfId="1" applyFont="1" applyFill="1" applyBorder="1" applyAlignment="1">
      <alignment horizontal="center" vertical="center" wrapText="1"/>
    </xf>
    <xf numFmtId="0" fontId="15" fillId="13" borderId="14" xfId="1" applyFont="1" applyFill="1" applyBorder="1" applyAlignment="1">
      <alignment horizontal="center" vertical="center" wrapText="1"/>
    </xf>
    <xf numFmtId="0" fontId="15" fillId="13" borderId="42" xfId="1" applyFont="1" applyFill="1" applyBorder="1" applyAlignment="1">
      <alignment horizontal="center" vertical="center" wrapText="1"/>
    </xf>
    <xf numFmtId="0" fontId="15" fillId="13" borderId="43" xfId="1" applyFont="1" applyFill="1" applyBorder="1" applyAlignment="1">
      <alignment horizontal="center" vertical="center" wrapText="1"/>
    </xf>
    <xf numFmtId="0" fontId="15" fillId="13" borderId="17" xfId="1" applyFont="1" applyFill="1" applyBorder="1" applyAlignment="1">
      <alignment horizontal="center" vertical="center" wrapText="1"/>
    </xf>
    <xf numFmtId="0" fontId="15" fillId="13" borderId="18" xfId="1" applyFont="1" applyFill="1" applyBorder="1" applyAlignment="1">
      <alignment horizontal="center" vertical="center" wrapText="1"/>
    </xf>
    <xf numFmtId="0" fontId="6" fillId="0" borderId="31" xfId="0" applyFont="1" applyBorder="1" applyAlignment="1">
      <alignment horizontal="left" vertical="center"/>
    </xf>
    <xf numFmtId="0" fontId="6" fillId="2" borderId="46" xfId="0" applyFont="1" applyFill="1" applyBorder="1" applyAlignment="1">
      <alignment horizontal="center" vertical="center" wrapText="1"/>
    </xf>
    <xf numFmtId="0" fontId="6" fillId="2" borderId="47" xfId="0" applyFont="1" applyFill="1" applyBorder="1" applyAlignment="1">
      <alignment horizontal="center" vertical="center" wrapText="1"/>
    </xf>
    <xf numFmtId="0" fontId="6" fillId="2" borderId="48" xfId="0" applyFont="1" applyFill="1" applyBorder="1" applyAlignment="1">
      <alignment horizontal="center" vertical="center" wrapText="1"/>
    </xf>
    <xf numFmtId="0" fontId="6" fillId="6" borderId="45" xfId="0" applyFont="1" applyFill="1" applyBorder="1" applyAlignment="1">
      <alignment horizontal="center" vertical="center" wrapText="1"/>
    </xf>
    <xf numFmtId="0" fontId="6" fillId="6" borderId="6" xfId="0" applyFont="1" applyFill="1" applyBorder="1" applyAlignment="1">
      <alignment horizontal="center" vertical="center" wrapText="1"/>
    </xf>
    <xf numFmtId="0" fontId="6" fillId="5" borderId="19" xfId="0" applyFont="1" applyFill="1" applyBorder="1" applyAlignment="1">
      <alignment horizontal="center" vertical="center" wrapText="1"/>
    </xf>
    <xf numFmtId="0" fontId="6" fillId="5" borderId="20" xfId="0" applyFont="1" applyFill="1" applyBorder="1" applyAlignment="1">
      <alignment horizontal="center" vertical="center" wrapText="1"/>
    </xf>
    <xf numFmtId="0" fontId="6" fillId="5" borderId="11" xfId="0" applyFont="1" applyFill="1" applyBorder="1" applyAlignment="1">
      <alignment horizontal="center" vertical="center" wrapText="1"/>
    </xf>
    <xf numFmtId="0" fontId="15" fillId="13" borderId="15" xfId="1" applyFont="1" applyFill="1" applyBorder="1" applyAlignment="1">
      <alignment horizontal="center" vertical="center" wrapText="1"/>
    </xf>
    <xf numFmtId="0" fontId="6" fillId="0" borderId="63" xfId="0" applyFont="1" applyBorder="1" applyAlignment="1">
      <alignment horizontal="left" vertical="center" wrapText="1"/>
    </xf>
    <xf numFmtId="0" fontId="6" fillId="0" borderId="0" xfId="0" applyFont="1" applyAlignment="1">
      <alignment horizontal="center" vertical="center" wrapText="1"/>
    </xf>
    <xf numFmtId="0" fontId="5" fillId="0" borderId="6" xfId="0" applyFont="1" applyBorder="1" applyAlignment="1">
      <alignment horizontal="center" vertical="center"/>
    </xf>
    <xf numFmtId="0" fontId="5" fillId="3" borderId="6" xfId="0" applyFont="1" applyFill="1" applyBorder="1" applyAlignment="1">
      <alignment horizontal="center" vertical="center"/>
    </xf>
    <xf numFmtId="9" fontId="6" fillId="0" borderId="3" xfId="0" applyNumberFormat="1" applyFont="1" applyBorder="1" applyAlignment="1">
      <alignment horizontal="center" vertical="center"/>
    </xf>
    <xf numFmtId="9" fontId="6" fillId="3" borderId="3" xfId="0" applyNumberFormat="1" applyFont="1" applyFill="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12" borderId="31" xfId="0" applyFont="1" applyFill="1" applyBorder="1" applyAlignment="1">
      <alignment horizontal="center" vertical="center"/>
    </xf>
    <xf numFmtId="0" fontId="5" fillId="12" borderId="29" xfId="0" applyFont="1" applyFill="1" applyBorder="1" applyAlignment="1">
      <alignment horizontal="center" vertical="center"/>
    </xf>
    <xf numFmtId="2" fontId="6" fillId="6" borderId="37" xfId="0" applyNumberFormat="1" applyFont="1" applyFill="1" applyBorder="1" applyAlignment="1">
      <alignment horizontal="center" vertical="center"/>
    </xf>
    <xf numFmtId="0" fontId="5" fillId="0" borderId="37" xfId="0" applyFont="1" applyBorder="1" applyAlignment="1">
      <alignment horizontal="center" vertical="center"/>
    </xf>
    <xf numFmtId="0" fontId="5" fillId="14" borderId="20" xfId="0" applyFont="1" applyFill="1" applyBorder="1" applyAlignment="1">
      <alignment horizontal="center" vertical="center"/>
    </xf>
    <xf numFmtId="0" fontId="6" fillId="2" borderId="31" xfId="0" applyFont="1" applyFill="1" applyBorder="1" applyAlignment="1">
      <alignment horizontal="left" vertical="center"/>
    </xf>
    <xf numFmtId="0" fontId="5" fillId="4" borderId="50" xfId="0" applyFont="1" applyFill="1" applyBorder="1" applyAlignment="1">
      <alignment horizontal="center" vertical="center"/>
    </xf>
    <xf numFmtId="0" fontId="6" fillId="14" borderId="31" xfId="0" applyFont="1" applyFill="1" applyBorder="1" applyAlignment="1">
      <alignment horizontal="left" vertical="center" wrapText="1"/>
    </xf>
    <xf numFmtId="0" fontId="14" fillId="14" borderId="7" xfId="0" applyFont="1" applyFill="1" applyBorder="1" applyAlignment="1">
      <alignment horizontal="center" vertical="center"/>
    </xf>
    <xf numFmtId="0" fontId="15" fillId="14" borderId="15" xfId="1" applyFont="1" applyFill="1" applyBorder="1" applyAlignment="1">
      <alignment horizontal="center" vertical="center" wrapText="1"/>
    </xf>
    <xf numFmtId="0" fontId="5" fillId="14" borderId="31" xfId="0" applyFont="1" applyFill="1" applyBorder="1" applyAlignment="1">
      <alignment horizontal="center" vertical="center"/>
    </xf>
    <xf numFmtId="0" fontId="17" fillId="4" borderId="52" xfId="3" applyFont="1" applyFill="1" applyBorder="1" applyAlignment="1">
      <alignment horizontal="center" vertical="center" wrapText="1"/>
    </xf>
    <xf numFmtId="0" fontId="17" fillId="4" borderId="27" xfId="3" applyFont="1" applyFill="1" applyBorder="1" applyAlignment="1">
      <alignment horizontal="center" vertical="center" wrapText="1"/>
    </xf>
    <xf numFmtId="0" fontId="17" fillId="4" borderId="53" xfId="3" applyFont="1" applyFill="1" applyBorder="1" applyAlignment="1">
      <alignment horizontal="center" vertical="center" wrapText="1"/>
    </xf>
    <xf numFmtId="0" fontId="17" fillId="4" borderId="56" xfId="3" applyFont="1" applyFill="1" applyBorder="1" applyAlignment="1">
      <alignment horizontal="center" vertical="center" wrapText="1"/>
    </xf>
    <xf numFmtId="0" fontId="17" fillId="4" borderId="57" xfId="3" applyFont="1" applyFill="1" applyBorder="1" applyAlignment="1">
      <alignment horizontal="center" vertical="center" wrapText="1"/>
    </xf>
    <xf numFmtId="0" fontId="15" fillId="14" borderId="23" xfId="1" applyFont="1" applyFill="1" applyBorder="1" applyAlignment="1">
      <alignment horizontal="center" vertical="center" wrapText="1"/>
    </xf>
    <xf numFmtId="0" fontId="15" fillId="14" borderId="31" xfId="1" applyFont="1" applyFill="1" applyBorder="1" applyAlignment="1">
      <alignment horizontal="center" vertical="center" wrapText="1"/>
    </xf>
    <xf numFmtId="0" fontId="15" fillId="14" borderId="35" xfId="1" applyFont="1" applyFill="1" applyBorder="1" applyAlignment="1">
      <alignment horizontal="center" vertical="center" wrapText="1"/>
    </xf>
    <xf numFmtId="0" fontId="17" fillId="4" borderId="19" xfId="3" applyFont="1" applyFill="1" applyBorder="1" applyAlignment="1">
      <alignment horizontal="center" vertical="center" wrapText="1"/>
    </xf>
    <xf numFmtId="0" fontId="17" fillId="4" borderId="11" xfId="3" applyFont="1" applyFill="1" applyBorder="1" applyAlignment="1">
      <alignment horizontal="center" vertical="center" wrapText="1"/>
    </xf>
    <xf numFmtId="0" fontId="17" fillId="4" borderId="15" xfId="3" applyFont="1" applyFill="1" applyBorder="1" applyAlignment="1">
      <alignment horizontal="center" vertical="center" wrapText="1"/>
    </xf>
    <xf numFmtId="0" fontId="6" fillId="14" borderId="31" xfId="0" applyFont="1" applyFill="1" applyBorder="1" applyAlignment="1">
      <alignment horizontal="left" vertical="center"/>
    </xf>
    <xf numFmtId="0" fontId="6" fillId="6" borderId="56" xfId="0" applyFont="1" applyFill="1" applyBorder="1" applyAlignment="1">
      <alignment horizontal="center" vertical="center" wrapText="1"/>
    </xf>
    <xf numFmtId="0" fontId="6" fillId="6" borderId="57" xfId="0" applyFont="1" applyFill="1" applyBorder="1" applyAlignment="1">
      <alignment horizontal="center" vertical="center" wrapText="1"/>
    </xf>
    <xf numFmtId="0" fontId="6" fillId="14" borderId="29" xfId="0" applyFont="1" applyFill="1" applyBorder="1" applyAlignment="1">
      <alignment horizontal="left" vertical="center" wrapText="1"/>
    </xf>
    <xf numFmtId="0" fontId="6" fillId="6" borderId="30" xfId="0" applyFont="1" applyFill="1" applyBorder="1" applyAlignment="1">
      <alignment horizontal="left" vertical="center" wrapText="1"/>
    </xf>
    <xf numFmtId="0" fontId="5" fillId="0" borderId="0" xfId="0" applyFont="1" applyAlignment="1">
      <alignment horizontal="left" vertical="center" wrapText="1"/>
    </xf>
    <xf numFmtId="0" fontId="5" fillId="0" borderId="19" xfId="0" applyFont="1" applyBorder="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4" fillId="3" borderId="0" xfId="0" applyFont="1" applyFill="1"/>
    <xf numFmtId="0" fontId="6" fillId="3" borderId="0" xfId="0" applyFont="1" applyFill="1" applyAlignment="1">
      <alignment horizontal="center" vertical="center"/>
    </xf>
    <xf numFmtId="0" fontId="5" fillId="7" borderId="23" xfId="0" applyFont="1" applyFill="1" applyBorder="1" applyAlignment="1">
      <alignment horizontal="center" vertical="center" wrapText="1"/>
    </xf>
    <xf numFmtId="0" fontId="5" fillId="0" borderId="29" xfId="0" applyFont="1" applyBorder="1" applyAlignment="1">
      <alignment horizontal="left" vertical="center"/>
    </xf>
    <xf numFmtId="0" fontId="4" fillId="5" borderId="16" xfId="0" applyFont="1" applyFill="1" applyBorder="1" applyAlignment="1">
      <alignment vertical="center" wrapText="1"/>
    </xf>
    <xf numFmtId="0" fontId="4" fillId="5" borderId="17" xfId="0" applyFont="1" applyFill="1" applyBorder="1" applyAlignment="1">
      <alignment vertical="center" wrapText="1"/>
    </xf>
    <xf numFmtId="0" fontId="4" fillId="4" borderId="22" xfId="0" applyFont="1" applyFill="1" applyBorder="1" applyAlignment="1">
      <alignment vertical="center" wrapText="1"/>
    </xf>
    <xf numFmtId="0" fontId="4" fillId="7" borderId="24" xfId="0" applyFont="1" applyFill="1" applyBorder="1" applyAlignment="1">
      <alignment vertical="center" wrapText="1"/>
    </xf>
    <xf numFmtId="0" fontId="6" fillId="3" borderId="0" xfId="0" applyFont="1" applyFill="1" applyAlignment="1">
      <alignment vertical="center"/>
    </xf>
    <xf numFmtId="0" fontId="14" fillId="0" borderId="31" xfId="0" applyFont="1" applyBorder="1" applyAlignment="1">
      <alignment horizontal="left" vertical="center" wrapText="1"/>
    </xf>
    <xf numFmtId="0" fontId="14" fillId="3" borderId="0" xfId="0" applyFont="1" applyFill="1" applyAlignment="1">
      <alignment horizontal="right" vertical="center"/>
    </xf>
    <xf numFmtId="0" fontId="4" fillId="6" borderId="22" xfId="0" applyFont="1" applyFill="1" applyBorder="1" applyAlignment="1">
      <alignment vertical="center" wrapText="1"/>
    </xf>
    <xf numFmtId="0" fontId="4" fillId="7" borderId="24" xfId="0" applyFont="1" applyFill="1" applyBorder="1" applyAlignment="1">
      <alignment horizontal="center" vertical="center" wrapText="1"/>
    </xf>
    <xf numFmtId="0" fontId="5" fillId="6" borderId="25" xfId="0" applyFont="1" applyFill="1" applyBorder="1" applyAlignment="1">
      <alignment horizontal="center" vertical="center" wrapText="1"/>
    </xf>
    <xf numFmtId="0" fontId="5" fillId="6" borderId="26" xfId="0" applyFont="1" applyFill="1" applyBorder="1" applyAlignment="1">
      <alignment horizontal="center" vertical="center" wrapText="1"/>
    </xf>
    <xf numFmtId="0" fontId="5" fillId="6" borderId="27"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4" fillId="6" borderId="18" xfId="0" applyFont="1" applyFill="1" applyBorder="1" applyAlignment="1">
      <alignment vertical="center" wrapText="1"/>
    </xf>
    <xf numFmtId="0" fontId="14" fillId="3" borderId="31" xfId="0" applyFont="1" applyFill="1" applyBorder="1" applyAlignment="1">
      <alignment horizontal="left" vertical="center" wrapText="1"/>
    </xf>
    <xf numFmtId="0" fontId="14" fillId="0" borderId="31" xfId="0" applyFont="1" applyBorder="1" applyAlignment="1">
      <alignment horizontal="left" vertical="center"/>
    </xf>
    <xf numFmtId="0" fontId="14" fillId="0" borderId="63" xfId="0" applyFont="1" applyBorder="1" applyAlignment="1">
      <alignment horizontal="left" vertical="center" wrapText="1"/>
    </xf>
    <xf numFmtId="0" fontId="5" fillId="0" borderId="7" xfId="0" applyFont="1" applyBorder="1" applyAlignment="1">
      <alignment horizontal="center" vertical="center"/>
    </xf>
    <xf numFmtId="0" fontId="5" fillId="3" borderId="0" xfId="0" applyFont="1" applyFill="1" applyAlignment="1">
      <alignment horizontal="right" vertical="center"/>
    </xf>
    <xf numFmtId="0" fontId="4" fillId="0" borderId="4" xfId="0" applyFont="1" applyBorder="1" applyAlignment="1">
      <alignment horizontal="center" vertical="center"/>
    </xf>
    <xf numFmtId="0" fontId="3" fillId="6" borderId="19" xfId="0" applyFont="1" applyFill="1" applyBorder="1" applyAlignment="1">
      <alignment vertical="center"/>
    </xf>
    <xf numFmtId="0" fontId="3" fillId="6" borderId="20" xfId="0" applyFont="1" applyFill="1" applyBorder="1" applyAlignment="1">
      <alignment vertical="center"/>
    </xf>
    <xf numFmtId="0" fontId="3" fillId="6" borderId="11" xfId="0" applyFont="1" applyFill="1" applyBorder="1" applyAlignment="1">
      <alignment vertical="center"/>
    </xf>
    <xf numFmtId="0" fontId="5" fillId="4" borderId="13" xfId="0" applyFont="1" applyFill="1" applyBorder="1" applyAlignment="1">
      <alignment vertical="center" wrapText="1"/>
    </xf>
    <xf numFmtId="0" fontId="5" fillId="4" borderId="14" xfId="0" applyFont="1" applyFill="1" applyBorder="1" applyAlignment="1">
      <alignment vertical="center" wrapText="1"/>
    </xf>
    <xf numFmtId="0" fontId="5" fillId="4" borderId="21" xfId="0" applyFont="1" applyFill="1" applyBorder="1" applyAlignment="1">
      <alignment vertical="center" wrapText="1"/>
    </xf>
    <xf numFmtId="0" fontId="19" fillId="5" borderId="30" xfId="0" applyFont="1" applyFill="1" applyBorder="1" applyAlignment="1">
      <alignment horizontal="left" vertical="center" wrapText="1"/>
    </xf>
    <xf numFmtId="0" fontId="19" fillId="0" borderId="28" xfId="0" applyFont="1" applyBorder="1" applyAlignment="1">
      <alignment horizontal="left" vertical="center" wrapText="1"/>
    </xf>
    <xf numFmtId="0" fontId="19" fillId="5" borderId="31" xfId="0" applyFont="1" applyFill="1" applyBorder="1" applyAlignment="1">
      <alignment horizontal="left" vertical="center" wrapText="1"/>
    </xf>
    <xf numFmtId="0" fontId="19" fillId="0" borderId="29" xfId="0" applyFont="1" applyBorder="1" applyAlignment="1">
      <alignment horizontal="left" vertical="center" wrapText="1"/>
    </xf>
    <xf numFmtId="0" fontId="19" fillId="0" borderId="30" xfId="0" applyFont="1" applyBorder="1" applyAlignment="1">
      <alignment horizontal="left" vertical="center" wrapText="1"/>
    </xf>
    <xf numFmtId="0" fontId="19" fillId="17" borderId="19" xfId="0" applyFont="1" applyFill="1" applyBorder="1" applyAlignment="1">
      <alignment horizontal="left" vertical="center" wrapText="1"/>
    </xf>
    <xf numFmtId="0" fontId="18" fillId="16" borderId="40" xfId="0" applyFont="1" applyFill="1" applyBorder="1" applyAlignment="1">
      <alignment horizontal="left" vertical="center" wrapText="1"/>
    </xf>
    <xf numFmtId="0" fontId="21" fillId="16" borderId="40" xfId="0" applyFont="1" applyFill="1" applyBorder="1" applyAlignment="1">
      <alignment horizontal="left" vertical="center" wrapText="1"/>
    </xf>
    <xf numFmtId="0" fontId="19" fillId="0" borderId="31" xfId="0" applyFont="1" applyBorder="1" applyAlignment="1">
      <alignment horizontal="left" vertical="center" wrapText="1"/>
    </xf>
    <xf numFmtId="0" fontId="19" fillId="0" borderId="45" xfId="0" applyFont="1" applyBorder="1" applyAlignment="1">
      <alignment horizontal="left" vertical="center" wrapText="1"/>
    </xf>
    <xf numFmtId="0" fontId="19" fillId="0" borderId="37" xfId="0" applyFont="1" applyBorder="1" applyAlignment="1">
      <alignment horizontal="left" vertical="center" wrapText="1"/>
    </xf>
    <xf numFmtId="0" fontId="19" fillId="0" borderId="40" xfId="0" applyFont="1" applyBorder="1" applyAlignment="1">
      <alignment horizontal="left" vertical="center" wrapText="1"/>
    </xf>
    <xf numFmtId="0" fontId="19" fillId="0" borderId="0" xfId="0" applyFont="1" applyAlignment="1">
      <alignment horizontal="left" vertical="center" wrapText="1"/>
    </xf>
    <xf numFmtId="0" fontId="19" fillId="0" borderId="19" xfId="0" applyFont="1" applyBorder="1" applyAlignment="1">
      <alignment horizontal="left" vertical="center" wrapText="1"/>
    </xf>
    <xf numFmtId="0" fontId="19" fillId="17" borderId="46" xfId="0" applyFont="1" applyFill="1" applyBorder="1" applyAlignment="1">
      <alignment horizontal="left" vertical="center" wrapText="1"/>
    </xf>
    <xf numFmtId="0" fontId="5" fillId="0" borderId="0" xfId="0" applyFont="1" applyAlignment="1">
      <alignment vertical="center"/>
    </xf>
    <xf numFmtId="0" fontId="5" fillId="15" borderId="47" xfId="0" applyFont="1" applyFill="1" applyBorder="1" applyAlignment="1">
      <alignment horizontal="center" vertical="center"/>
    </xf>
    <xf numFmtId="0" fontId="5" fillId="15" borderId="37" xfId="0" applyFont="1" applyFill="1" applyBorder="1" applyAlignment="1">
      <alignment horizontal="center" vertical="center"/>
    </xf>
    <xf numFmtId="0" fontId="19" fillId="5" borderId="19" xfId="0" applyFont="1" applyFill="1" applyBorder="1" applyAlignment="1">
      <alignment horizontal="left" vertical="center" wrapText="1"/>
    </xf>
    <xf numFmtId="0" fontId="5" fillId="5" borderId="50" xfId="0" applyFont="1" applyFill="1" applyBorder="1" applyAlignment="1">
      <alignment horizontal="center" vertical="center"/>
    </xf>
    <xf numFmtId="0" fontId="5" fillId="5" borderId="71" xfId="0" applyFont="1" applyFill="1" applyBorder="1" applyAlignment="1">
      <alignment horizontal="center" vertical="center"/>
    </xf>
    <xf numFmtId="0" fontId="5" fillId="5" borderId="56" xfId="0" applyFont="1" applyFill="1" applyBorder="1" applyAlignment="1">
      <alignment horizontal="center" vertical="center"/>
    </xf>
    <xf numFmtId="0" fontId="5" fillId="0" borderId="51" xfId="0" applyFont="1" applyBorder="1" applyAlignment="1">
      <alignment horizontal="center" vertical="center"/>
    </xf>
    <xf numFmtId="0" fontId="5" fillId="0" borderId="71" xfId="0" applyFont="1" applyBorder="1" applyAlignment="1">
      <alignment horizontal="center" vertical="center"/>
    </xf>
    <xf numFmtId="0" fontId="19" fillId="0" borderId="46" xfId="0" applyFont="1" applyBorder="1" applyAlignment="1">
      <alignment horizontal="left" vertical="center" wrapText="1"/>
    </xf>
    <xf numFmtId="0" fontId="5" fillId="0" borderId="72" xfId="0" applyFont="1" applyBorder="1" applyAlignment="1">
      <alignment horizontal="center" vertical="center"/>
    </xf>
    <xf numFmtId="0" fontId="5" fillId="12" borderId="47" xfId="0" applyFont="1" applyFill="1" applyBorder="1" applyAlignment="1">
      <alignment horizontal="center" vertical="center"/>
    </xf>
    <xf numFmtId="0" fontId="5" fillId="6" borderId="47" xfId="0" applyFont="1" applyFill="1" applyBorder="1" applyAlignment="1">
      <alignment horizontal="center" vertical="center"/>
    </xf>
    <xf numFmtId="0" fontId="5" fillId="6" borderId="37" xfId="0" applyFont="1" applyFill="1" applyBorder="1" applyAlignment="1">
      <alignment horizontal="center" vertical="center"/>
    </xf>
    <xf numFmtId="0" fontId="5" fillId="6" borderId="6" xfId="0" applyFont="1" applyFill="1" applyBorder="1" applyAlignment="1">
      <alignment horizontal="center" vertical="center"/>
    </xf>
    <xf numFmtId="0" fontId="19" fillId="5" borderId="20" xfId="0" applyFont="1" applyFill="1" applyBorder="1" applyAlignment="1">
      <alignment horizontal="left" vertical="center" wrapText="1"/>
    </xf>
    <xf numFmtId="0" fontId="5" fillId="0" borderId="46" xfId="0" applyFont="1" applyBorder="1" applyAlignment="1">
      <alignment horizontal="center" vertical="center"/>
    </xf>
    <xf numFmtId="0" fontId="5" fillId="17" borderId="19" xfId="0" applyFont="1" applyFill="1" applyBorder="1" applyAlignment="1">
      <alignment horizontal="left" vertical="center" wrapText="1"/>
    </xf>
    <xf numFmtId="0" fontId="5" fillId="17" borderId="20" xfId="0" applyFont="1" applyFill="1" applyBorder="1" applyAlignment="1">
      <alignment horizontal="left" vertical="center" wrapText="1"/>
    </xf>
    <xf numFmtId="0" fontId="5" fillId="17" borderId="20" xfId="0" applyFont="1" applyFill="1" applyBorder="1" applyAlignment="1">
      <alignment horizontal="center" vertical="center"/>
    </xf>
    <xf numFmtId="0" fontId="5" fillId="15" borderId="0" xfId="0" applyFont="1" applyFill="1" applyAlignment="1">
      <alignment horizontal="center" vertical="center"/>
    </xf>
    <xf numFmtId="0" fontId="19" fillId="5" borderId="37" xfId="0" applyFont="1" applyFill="1" applyBorder="1" applyAlignment="1">
      <alignment horizontal="left" vertical="center" wrapText="1"/>
    </xf>
    <xf numFmtId="0" fontId="19" fillId="0" borderId="20" xfId="0" applyFont="1" applyBorder="1" applyAlignment="1">
      <alignment horizontal="left" vertical="center" wrapText="1"/>
    </xf>
    <xf numFmtId="0" fontId="5" fillId="0" borderId="50" xfId="0" applyFont="1" applyBorder="1" applyAlignment="1">
      <alignment horizontal="center" vertical="center"/>
    </xf>
    <xf numFmtId="0" fontId="5" fillId="0" borderId="56" xfId="0" applyFont="1" applyBorder="1" applyAlignment="1">
      <alignment horizontal="center" vertical="center"/>
    </xf>
    <xf numFmtId="0" fontId="19" fillId="0" borderId="47" xfId="0" applyFont="1" applyBorder="1" applyAlignment="1">
      <alignment horizontal="left" vertical="center" wrapText="1"/>
    </xf>
    <xf numFmtId="0" fontId="5" fillId="5" borderId="72" xfId="0" applyFont="1" applyFill="1" applyBorder="1" applyAlignment="1">
      <alignment horizontal="center" vertical="center"/>
    </xf>
    <xf numFmtId="0" fontId="19" fillId="5" borderId="0" xfId="0" applyFont="1" applyFill="1" applyAlignment="1">
      <alignment horizontal="left" vertical="center" wrapText="1"/>
    </xf>
    <xf numFmtId="0" fontId="25" fillId="16" borderId="0" xfId="0" applyFont="1" applyFill="1" applyAlignment="1">
      <alignment horizontal="left" vertical="center" wrapText="1"/>
    </xf>
    <xf numFmtId="0" fontId="25" fillId="16" borderId="0" xfId="0" applyFont="1" applyFill="1" applyAlignment="1">
      <alignment horizontal="center" vertical="center"/>
    </xf>
    <xf numFmtId="0" fontId="5" fillId="5" borderId="51" xfId="0" applyFont="1" applyFill="1" applyBorder="1" applyAlignment="1">
      <alignment horizontal="center" vertical="center"/>
    </xf>
    <xf numFmtId="0" fontId="5" fillId="5" borderId="73" xfId="0" applyFont="1" applyFill="1" applyBorder="1" applyAlignment="1">
      <alignment horizontal="center" vertical="center"/>
    </xf>
    <xf numFmtId="0" fontId="5" fillId="5" borderId="74" xfId="0" applyFont="1" applyFill="1" applyBorder="1" applyAlignment="1">
      <alignment horizontal="center" vertical="center"/>
    </xf>
    <xf numFmtId="0" fontId="5" fillId="5" borderId="75" xfId="0" applyFont="1" applyFill="1" applyBorder="1" applyAlignment="1">
      <alignment horizontal="center" vertical="center"/>
    </xf>
    <xf numFmtId="0" fontId="5" fillId="0" borderId="40" xfId="0" applyFont="1" applyBorder="1" applyAlignment="1">
      <alignment horizontal="center" vertical="center"/>
    </xf>
    <xf numFmtId="0" fontId="5" fillId="17" borderId="46" xfId="0" applyFont="1" applyFill="1" applyBorder="1" applyAlignment="1">
      <alignment horizontal="left" vertical="center" wrapText="1"/>
    </xf>
    <xf numFmtId="0" fontId="5" fillId="17" borderId="47" xfId="0" applyFont="1" applyFill="1" applyBorder="1" applyAlignment="1">
      <alignment horizontal="left" vertical="center" wrapText="1"/>
    </xf>
    <xf numFmtId="0" fontId="5" fillId="17" borderId="47" xfId="0" applyFont="1" applyFill="1" applyBorder="1" applyAlignment="1">
      <alignment horizontal="center" vertical="center"/>
    </xf>
    <xf numFmtId="0" fontId="5" fillId="5" borderId="50" xfId="0" applyFont="1" applyFill="1" applyBorder="1" applyAlignment="1">
      <alignment horizontal="center" vertical="center" wrapText="1"/>
    </xf>
    <xf numFmtId="0" fontId="5" fillId="5" borderId="71" xfId="0" applyFont="1" applyFill="1" applyBorder="1" applyAlignment="1">
      <alignment horizontal="center" vertical="center" wrapText="1"/>
    </xf>
    <xf numFmtId="0" fontId="5" fillId="5" borderId="56" xfId="0" applyFont="1" applyFill="1" applyBorder="1" applyAlignment="1">
      <alignment horizontal="center" vertical="center" wrapText="1"/>
    </xf>
    <xf numFmtId="0" fontId="5" fillId="0" borderId="50" xfId="0" applyFont="1" applyBorder="1" applyAlignment="1">
      <alignment horizontal="center" vertical="center" wrapText="1"/>
    </xf>
    <xf numFmtId="0" fontId="5" fillId="0" borderId="71" xfId="0" applyFont="1" applyBorder="1" applyAlignment="1">
      <alignment horizontal="center" vertical="center" wrapText="1"/>
    </xf>
    <xf numFmtId="0" fontId="5" fillId="0" borderId="56" xfId="0" applyFont="1" applyBorder="1" applyAlignment="1">
      <alignment horizontal="center" vertical="center" wrapText="1"/>
    </xf>
    <xf numFmtId="0" fontId="19" fillId="5" borderId="46" xfId="0" applyFont="1" applyFill="1" applyBorder="1" applyAlignment="1">
      <alignment horizontal="left" vertical="center" wrapText="1"/>
    </xf>
    <xf numFmtId="0" fontId="5" fillId="0" borderId="46" xfId="0" applyFont="1" applyBorder="1" applyAlignment="1">
      <alignment horizontal="center" vertical="center" wrapText="1"/>
    </xf>
    <xf numFmtId="0" fontId="19" fillId="5" borderId="45" xfId="0" applyFont="1" applyFill="1" applyBorder="1" applyAlignment="1">
      <alignment horizontal="left" vertical="center" wrapText="1"/>
    </xf>
    <xf numFmtId="0" fontId="5" fillId="5" borderId="31"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72" xfId="0" applyFont="1" applyBorder="1" applyAlignment="1">
      <alignment horizontal="center" vertical="center" wrapText="1"/>
    </xf>
    <xf numFmtId="0" fontId="19" fillId="17" borderId="20" xfId="0" applyFont="1" applyFill="1" applyBorder="1" applyAlignment="1">
      <alignment horizontal="left" vertical="center" wrapText="1"/>
    </xf>
    <xf numFmtId="0" fontId="5" fillId="17" borderId="20" xfId="0" applyFont="1" applyFill="1" applyBorder="1" applyAlignment="1">
      <alignment horizontal="center" vertical="center" wrapText="1"/>
    </xf>
    <xf numFmtId="0" fontId="5" fillId="6" borderId="0" xfId="0" applyFont="1" applyFill="1" applyAlignment="1">
      <alignment horizontal="center" vertical="center"/>
    </xf>
    <xf numFmtId="0" fontId="5" fillId="17" borderId="46" xfId="0" applyFont="1" applyFill="1" applyBorder="1" applyAlignment="1">
      <alignment horizontal="center" vertical="center"/>
    </xf>
    <xf numFmtId="0" fontId="19" fillId="5" borderId="40" xfId="0" applyFont="1" applyFill="1" applyBorder="1" applyAlignment="1">
      <alignment horizontal="left" vertical="center" wrapText="1"/>
    </xf>
    <xf numFmtId="0" fontId="19" fillId="17" borderId="47" xfId="0" applyFont="1" applyFill="1" applyBorder="1" applyAlignment="1">
      <alignment horizontal="left" vertical="center" wrapText="1"/>
    </xf>
    <xf numFmtId="0" fontId="22" fillId="17" borderId="19" xfId="0" applyFont="1" applyFill="1" applyBorder="1" applyAlignment="1">
      <alignment horizontal="left" vertical="center" wrapText="1"/>
    </xf>
    <xf numFmtId="0" fontId="5" fillId="5" borderId="45" xfId="0" applyFont="1" applyFill="1" applyBorder="1" applyAlignment="1">
      <alignment horizontal="center" vertical="center"/>
    </xf>
    <xf numFmtId="0" fontId="5" fillId="4" borderId="56" xfId="0" applyFont="1" applyFill="1" applyBorder="1" applyAlignment="1">
      <alignment horizontal="center" vertical="center"/>
    </xf>
    <xf numFmtId="0" fontId="5" fillId="9" borderId="72" xfId="0" applyFont="1" applyFill="1" applyBorder="1" applyAlignment="1">
      <alignment horizontal="center" vertical="center"/>
    </xf>
    <xf numFmtId="0" fontId="5" fillId="4" borderId="19" xfId="0" applyFont="1" applyFill="1" applyBorder="1" applyAlignment="1">
      <alignment horizontal="center" vertical="center"/>
    </xf>
    <xf numFmtId="0" fontId="5" fillId="9" borderId="46" xfId="0" applyFont="1" applyFill="1" applyBorder="1" applyAlignment="1">
      <alignment horizontal="center" vertical="center"/>
    </xf>
    <xf numFmtId="0" fontId="5" fillId="9" borderId="56" xfId="0" applyFont="1" applyFill="1" applyBorder="1" applyAlignment="1">
      <alignment horizontal="center" vertical="center"/>
    </xf>
    <xf numFmtId="0" fontId="15" fillId="4" borderId="19" xfId="0" applyFont="1" applyFill="1" applyBorder="1" applyAlignment="1">
      <alignment horizontal="center" vertical="center"/>
    </xf>
    <xf numFmtId="0" fontId="15" fillId="9" borderId="72" xfId="0" applyFont="1" applyFill="1" applyBorder="1" applyAlignment="1">
      <alignment horizontal="center" vertical="center"/>
    </xf>
    <xf numFmtId="0" fontId="5" fillId="4" borderId="72" xfId="0" applyFont="1" applyFill="1" applyBorder="1" applyAlignment="1">
      <alignment horizontal="center" vertical="center"/>
    </xf>
    <xf numFmtId="0" fontId="5" fillId="9" borderId="40" xfId="0" applyFont="1" applyFill="1" applyBorder="1" applyAlignment="1">
      <alignment horizontal="center" vertical="center"/>
    </xf>
    <xf numFmtId="0" fontId="5" fillId="0" borderId="74" xfId="0" applyFont="1" applyBorder="1" applyAlignment="1">
      <alignment horizontal="center" vertical="center"/>
    </xf>
    <xf numFmtId="0" fontId="5" fillId="9" borderId="77" xfId="0" applyFont="1" applyFill="1" applyBorder="1" applyAlignment="1">
      <alignment horizontal="center" vertical="center"/>
    </xf>
    <xf numFmtId="0" fontId="5" fillId="9" borderId="19" xfId="0" applyFont="1" applyFill="1" applyBorder="1" applyAlignment="1">
      <alignment horizontal="center" vertical="center"/>
    </xf>
    <xf numFmtId="0" fontId="5" fillId="4" borderId="71" xfId="0" applyFont="1" applyFill="1" applyBorder="1" applyAlignment="1">
      <alignment horizontal="center" vertical="center"/>
    </xf>
    <xf numFmtId="0" fontId="5" fillId="4" borderId="45" xfId="0" applyFont="1" applyFill="1" applyBorder="1" applyAlignment="1">
      <alignment horizontal="center" vertical="center"/>
    </xf>
    <xf numFmtId="0" fontId="16" fillId="12" borderId="19" xfId="0" applyFont="1" applyFill="1" applyBorder="1" applyAlignment="1">
      <alignment vertical="center"/>
    </xf>
    <xf numFmtId="0" fontId="16" fillId="12" borderId="20" xfId="0" applyFont="1" applyFill="1" applyBorder="1" applyAlignment="1">
      <alignment vertical="center"/>
    </xf>
    <xf numFmtId="0" fontId="16" fillId="12" borderId="11" xfId="0" applyFont="1" applyFill="1" applyBorder="1" applyAlignment="1">
      <alignment vertical="center"/>
    </xf>
    <xf numFmtId="0" fontId="5" fillId="6" borderId="47" xfId="0" applyFont="1" applyFill="1" applyBorder="1" applyAlignment="1">
      <alignment horizontal="center" vertical="center" wrapText="1"/>
    </xf>
    <xf numFmtId="0" fontId="27" fillId="17" borderId="28" xfId="0" applyFont="1" applyFill="1" applyBorder="1" applyAlignment="1">
      <alignment horizontal="center" vertical="center"/>
    </xf>
    <xf numFmtId="0" fontId="28" fillId="17" borderId="31" xfId="0" applyFont="1" applyFill="1" applyBorder="1" applyAlignment="1">
      <alignment horizontal="center" vertical="center" wrapText="1"/>
    </xf>
    <xf numFmtId="0" fontId="5" fillId="6" borderId="32" xfId="0" applyFont="1" applyFill="1" applyBorder="1" applyAlignment="1">
      <alignment horizontal="center" vertical="center" wrapText="1"/>
    </xf>
    <xf numFmtId="0" fontId="5" fillId="6" borderId="34" xfId="0" applyFont="1" applyFill="1" applyBorder="1" applyAlignment="1">
      <alignment horizontal="center" vertical="center" wrapText="1"/>
    </xf>
    <xf numFmtId="49" fontId="5" fillId="6" borderId="34" xfId="0" applyNumberFormat="1"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5" borderId="69" xfId="0" applyFont="1" applyFill="1" applyBorder="1" applyAlignment="1">
      <alignment horizontal="center" vertical="center"/>
    </xf>
    <xf numFmtId="0" fontId="27" fillId="17" borderId="40" xfId="0" applyFont="1" applyFill="1" applyBorder="1" applyAlignment="1">
      <alignment horizontal="center" vertical="center"/>
    </xf>
    <xf numFmtId="0" fontId="5" fillId="0" borderId="81" xfId="0" applyFont="1" applyBorder="1" applyAlignment="1">
      <alignment horizontal="center" vertical="center" wrapText="1"/>
    </xf>
    <xf numFmtId="0" fontId="5" fillId="9" borderId="31" xfId="0" applyFont="1" applyFill="1" applyBorder="1" applyAlignment="1">
      <alignment horizontal="center" vertical="center" wrapText="1"/>
    </xf>
    <xf numFmtId="0" fontId="5" fillId="0" borderId="24" xfId="0" applyFont="1" applyBorder="1" applyAlignment="1">
      <alignment horizontal="center" vertical="center" wrapText="1"/>
    </xf>
    <xf numFmtId="0" fontId="5" fillId="5" borderId="69" xfId="0" applyFont="1" applyFill="1" applyBorder="1" applyAlignment="1">
      <alignment horizontal="center" vertical="center" wrapText="1"/>
    </xf>
    <xf numFmtId="0" fontId="5" fillId="5" borderId="24" xfId="0" applyFont="1" applyFill="1" applyBorder="1" applyAlignment="1">
      <alignment horizontal="center" vertical="center" wrapText="1"/>
    </xf>
    <xf numFmtId="0" fontId="5" fillId="5" borderId="23" xfId="0" applyFont="1" applyFill="1" applyBorder="1" applyAlignment="1">
      <alignment horizontal="center" vertical="center" wrapText="1"/>
    </xf>
    <xf numFmtId="0" fontId="5" fillId="0" borderId="85" xfId="0" applyFont="1" applyBorder="1" applyAlignment="1">
      <alignment horizontal="center" vertical="center"/>
    </xf>
    <xf numFmtId="0" fontId="5" fillId="0" borderId="77" xfId="0" applyFont="1" applyBorder="1" applyAlignment="1">
      <alignment horizontal="center" vertical="center"/>
    </xf>
    <xf numFmtId="0" fontId="5" fillId="0" borderId="20" xfId="0" applyFont="1" applyBorder="1" applyAlignment="1">
      <alignment horizontal="center" vertical="center"/>
    </xf>
    <xf numFmtId="0" fontId="3" fillId="3" borderId="0" xfId="0" applyFont="1" applyFill="1" applyAlignment="1">
      <alignment vertical="center"/>
    </xf>
    <xf numFmtId="0" fontId="5" fillId="0" borderId="5" xfId="0" applyFont="1" applyBorder="1" applyAlignment="1">
      <alignment horizontal="center" vertical="center" wrapText="1"/>
    </xf>
    <xf numFmtId="0" fontId="6" fillId="2" borderId="49" xfId="0" applyFont="1" applyFill="1" applyBorder="1" applyAlignment="1">
      <alignment horizontal="left" vertical="center"/>
    </xf>
    <xf numFmtId="0" fontId="6" fillId="5" borderId="45" xfId="0" applyFont="1" applyFill="1" applyBorder="1" applyAlignment="1">
      <alignment vertical="center"/>
    </xf>
    <xf numFmtId="0" fontId="6" fillId="5" borderId="37" xfId="0" applyFont="1" applyFill="1" applyBorder="1" applyAlignment="1">
      <alignment vertical="center"/>
    </xf>
    <xf numFmtId="0" fontId="6" fillId="5" borderId="7" xfId="0" applyFont="1" applyFill="1" applyBorder="1" applyAlignment="1">
      <alignment vertical="center"/>
    </xf>
    <xf numFmtId="0" fontId="4" fillId="0" borderId="45" xfId="0" applyFont="1" applyBorder="1"/>
    <xf numFmtId="0" fontId="4" fillId="0" borderId="37" xfId="0" applyFont="1" applyBorder="1" applyAlignment="1">
      <alignment horizontal="left" vertical="center"/>
    </xf>
    <xf numFmtId="0" fontId="4" fillId="0" borderId="37" xfId="0" applyFont="1" applyBorder="1" applyAlignment="1">
      <alignment horizontal="center" vertical="center"/>
    </xf>
    <xf numFmtId="0" fontId="4" fillId="3" borderId="37" xfId="0" applyFont="1" applyFill="1" applyBorder="1" applyAlignment="1">
      <alignment horizontal="center" vertical="center"/>
    </xf>
    <xf numFmtId="0" fontId="4" fillId="0" borderId="6" xfId="0" applyFont="1" applyBorder="1" applyAlignment="1">
      <alignment horizontal="center" vertical="center"/>
    </xf>
    <xf numFmtId="0" fontId="4" fillId="0" borderId="45" xfId="0" applyFont="1" applyBorder="1" applyAlignment="1">
      <alignment wrapText="1"/>
    </xf>
    <xf numFmtId="0" fontId="4" fillId="0" borderId="37" xfId="0" applyFont="1" applyBorder="1" applyAlignment="1">
      <alignment wrapText="1"/>
    </xf>
    <xf numFmtId="0" fontId="4" fillId="0" borderId="6" xfId="0" applyFont="1" applyBorder="1" applyAlignment="1">
      <alignment wrapText="1"/>
    </xf>
    <xf numFmtId="0" fontId="19" fillId="6" borderId="37" xfId="0" applyFont="1" applyFill="1" applyBorder="1" applyAlignment="1">
      <alignment vertical="center" wrapText="1"/>
    </xf>
    <xf numFmtId="0" fontId="5" fillId="6" borderId="29" xfId="0" applyFont="1" applyFill="1" applyBorder="1" applyAlignment="1">
      <alignment horizontal="center" vertical="center"/>
    </xf>
    <xf numFmtId="0" fontId="5" fillId="15" borderId="48" xfId="0" applyFont="1" applyFill="1" applyBorder="1" applyAlignment="1">
      <alignment horizontal="center" vertical="center"/>
    </xf>
    <xf numFmtId="0" fontId="5" fillId="15" borderId="6" xfId="0" applyFont="1" applyFill="1" applyBorder="1" applyAlignment="1">
      <alignment horizontal="center" vertical="center"/>
    </xf>
    <xf numFmtId="0" fontId="5" fillId="4" borderId="24" xfId="0" applyFont="1" applyFill="1" applyBorder="1" applyAlignment="1">
      <alignment horizontal="center" vertical="center"/>
    </xf>
    <xf numFmtId="0" fontId="5" fillId="0" borderId="69" xfId="0" applyFont="1" applyBorder="1" applyAlignment="1">
      <alignment horizontal="center" vertical="center"/>
    </xf>
    <xf numFmtId="0" fontId="5" fillId="9" borderId="70" xfId="0" applyFont="1" applyFill="1" applyBorder="1" applyAlignment="1">
      <alignment horizontal="center" vertical="center"/>
    </xf>
    <xf numFmtId="0" fontId="5" fillId="12" borderId="48" xfId="0" applyFont="1" applyFill="1" applyBorder="1" applyAlignment="1">
      <alignment horizontal="center" vertical="center"/>
    </xf>
    <xf numFmtId="0" fontId="5" fillId="6" borderId="48" xfId="0" applyFont="1" applyFill="1" applyBorder="1" applyAlignment="1">
      <alignment horizontal="center" vertical="center"/>
    </xf>
    <xf numFmtId="0" fontId="5" fillId="4" borderId="31" xfId="0" applyFont="1" applyFill="1" applyBorder="1" applyAlignment="1">
      <alignment horizontal="center" vertical="center"/>
    </xf>
    <xf numFmtId="0" fontId="5" fillId="17" borderId="11" xfId="0" applyFont="1" applyFill="1" applyBorder="1" applyAlignment="1">
      <alignment horizontal="center" vertical="center"/>
    </xf>
    <xf numFmtId="0" fontId="5" fillId="15" borderId="39" xfId="0" applyFont="1" applyFill="1" applyBorder="1" applyAlignment="1">
      <alignment horizontal="center" vertical="center"/>
    </xf>
    <xf numFmtId="0" fontId="5" fillId="0" borderId="23" xfId="0" applyFont="1" applyBorder="1" applyAlignment="1">
      <alignment horizontal="center" vertical="center"/>
    </xf>
    <xf numFmtId="0" fontId="5" fillId="9" borderId="24" xfId="0" applyFont="1" applyFill="1" applyBorder="1" applyAlignment="1">
      <alignment horizontal="center" vertical="center"/>
    </xf>
    <xf numFmtId="0" fontId="15" fillId="4" borderId="31" xfId="0" applyFont="1" applyFill="1" applyBorder="1" applyAlignment="1">
      <alignment horizontal="center" vertical="center"/>
    </xf>
    <xf numFmtId="0" fontId="15" fillId="9" borderId="70" xfId="0" applyFont="1" applyFill="1" applyBorder="1" applyAlignment="1">
      <alignment horizontal="center" vertical="center"/>
    </xf>
    <xf numFmtId="0" fontId="5" fillId="4" borderId="70" xfId="0" applyFont="1" applyFill="1" applyBorder="1" applyAlignment="1">
      <alignment horizontal="center" vertical="center"/>
    </xf>
    <xf numFmtId="0" fontId="25" fillId="16" borderId="39" xfId="0" applyFont="1" applyFill="1" applyBorder="1" applyAlignment="1">
      <alignment horizontal="center" vertical="center"/>
    </xf>
    <xf numFmtId="0" fontId="5" fillId="5" borderId="81" xfId="0" applyFont="1" applyFill="1" applyBorder="1" applyAlignment="1">
      <alignment horizontal="center" vertical="center"/>
    </xf>
    <xf numFmtId="0" fontId="15" fillId="4" borderId="69" xfId="0" applyFont="1" applyFill="1" applyBorder="1" applyAlignment="1">
      <alignment horizontal="center" vertical="center"/>
    </xf>
    <xf numFmtId="0" fontId="5" fillId="9" borderId="28" xfId="0" applyFont="1" applyFill="1" applyBorder="1" applyAlignment="1">
      <alignment horizontal="center" vertical="center"/>
    </xf>
    <xf numFmtId="0" fontId="5" fillId="17" borderId="48" xfId="0" applyFont="1" applyFill="1" applyBorder="1" applyAlignment="1">
      <alignment horizontal="center" vertical="center"/>
    </xf>
    <xf numFmtId="0" fontId="5" fillId="4" borderId="6" xfId="0" applyFont="1" applyFill="1" applyBorder="1" applyAlignment="1">
      <alignment horizontal="center" vertical="center"/>
    </xf>
    <xf numFmtId="0" fontId="5" fillId="9" borderId="87" xfId="0" applyFont="1" applyFill="1" applyBorder="1" applyAlignment="1">
      <alignment horizontal="center" vertical="center"/>
    </xf>
    <xf numFmtId="0" fontId="5" fillId="9" borderId="31" xfId="0" applyFont="1" applyFill="1" applyBorder="1" applyAlignment="1">
      <alignment horizontal="center" vertical="center"/>
    </xf>
    <xf numFmtId="0" fontId="5" fillId="17" borderId="29" xfId="0" applyFont="1" applyFill="1" applyBorder="1" applyAlignment="1">
      <alignment horizontal="center" vertical="center"/>
    </xf>
    <xf numFmtId="0" fontId="5" fillId="4" borderId="69" xfId="0" applyFont="1" applyFill="1" applyBorder="1" applyAlignment="1">
      <alignment horizontal="center" vertical="center"/>
    </xf>
    <xf numFmtId="0" fontId="5" fillId="6" borderId="39" xfId="0" applyFont="1" applyFill="1" applyBorder="1" applyAlignment="1">
      <alignment horizontal="center" vertical="center"/>
    </xf>
    <xf numFmtId="0" fontId="5" fillId="4" borderId="30" xfId="0" applyFont="1" applyFill="1" applyBorder="1" applyAlignment="1">
      <alignment horizontal="center" vertical="center"/>
    </xf>
    <xf numFmtId="0" fontId="5" fillId="5" borderId="70" xfId="0" applyFont="1" applyFill="1" applyBorder="1" applyAlignment="1">
      <alignment horizontal="center" vertical="center" wrapText="1"/>
    </xf>
    <xf numFmtId="0" fontId="5" fillId="5" borderId="29" xfId="0" applyFont="1" applyFill="1" applyBorder="1" applyAlignment="1">
      <alignment horizontal="center" vertical="center" wrapText="1"/>
    </xf>
    <xf numFmtId="0" fontId="27" fillId="17" borderId="39" xfId="0" applyFont="1" applyFill="1" applyBorder="1" applyAlignment="1">
      <alignment horizontal="center" vertical="center"/>
    </xf>
    <xf numFmtId="0" fontId="19" fillId="15" borderId="37" xfId="0" applyFont="1" applyFill="1" applyBorder="1" applyAlignment="1">
      <alignment vertical="center" wrapText="1"/>
    </xf>
    <xf numFmtId="0" fontId="18" fillId="16" borderId="47" xfId="0" applyFont="1" applyFill="1" applyBorder="1" applyAlignment="1">
      <alignment vertical="center" wrapText="1"/>
    </xf>
    <xf numFmtId="0" fontId="18" fillId="16" borderId="48" xfId="0" applyFont="1" applyFill="1" applyBorder="1" applyAlignment="1">
      <alignment vertical="center" wrapText="1"/>
    </xf>
    <xf numFmtId="0" fontId="18" fillId="16" borderId="37" xfId="0" applyFont="1" applyFill="1" applyBorder="1" applyAlignment="1">
      <alignment vertical="center" wrapText="1"/>
    </xf>
    <xf numFmtId="0" fontId="18" fillId="16" borderId="6" xfId="0" applyFont="1" applyFill="1" applyBorder="1" applyAlignment="1">
      <alignment vertical="center" wrapText="1"/>
    </xf>
    <xf numFmtId="0" fontId="19" fillId="15" borderId="6" xfId="0" applyFont="1" applyFill="1" applyBorder="1" applyAlignment="1">
      <alignment vertical="center" wrapText="1"/>
    </xf>
    <xf numFmtId="0" fontId="19" fillId="6" borderId="6" xfId="0" applyFont="1" applyFill="1" applyBorder="1" applyAlignment="1">
      <alignment vertical="center" wrapText="1"/>
    </xf>
    <xf numFmtId="0" fontId="5" fillId="5" borderId="85" xfId="0" applyFont="1" applyFill="1" applyBorder="1" applyAlignment="1">
      <alignment horizontal="center" vertical="center"/>
    </xf>
    <xf numFmtId="0" fontId="5" fillId="0" borderId="47" xfId="0" applyFont="1" applyBorder="1" applyAlignment="1">
      <alignment horizontal="center" vertical="center"/>
    </xf>
    <xf numFmtId="0" fontId="19" fillId="5" borderId="6" xfId="0" applyFont="1" applyFill="1" applyBorder="1" applyAlignment="1">
      <alignment horizontal="left" vertical="center" wrapText="1"/>
    </xf>
    <xf numFmtId="0" fontId="19" fillId="0" borderId="6" xfId="0" applyFont="1" applyBorder="1" applyAlignment="1">
      <alignment horizontal="left" vertical="center" wrapText="1"/>
    </xf>
    <xf numFmtId="0" fontId="19" fillId="0" borderId="39" xfId="0" applyFont="1" applyBorder="1" applyAlignment="1">
      <alignment horizontal="left" vertical="center" wrapText="1"/>
    </xf>
    <xf numFmtId="0" fontId="19" fillId="5" borderId="11" xfId="0" applyFont="1" applyFill="1" applyBorder="1" applyAlignment="1">
      <alignment horizontal="left" vertical="center" wrapText="1"/>
    </xf>
    <xf numFmtId="0" fontId="19" fillId="0" borderId="48" xfId="0" applyFont="1" applyBorder="1" applyAlignment="1">
      <alignment horizontal="left" vertical="center" wrapText="1"/>
    </xf>
    <xf numFmtId="0" fontId="5" fillId="17" borderId="11" xfId="0" applyFont="1" applyFill="1" applyBorder="1" applyAlignment="1">
      <alignment horizontal="left" vertical="center" wrapText="1"/>
    </xf>
    <xf numFmtId="0" fontId="32" fillId="3" borderId="0" xfId="5" applyFont="1" applyFill="1" applyAlignment="1">
      <alignment vertical="top"/>
    </xf>
    <xf numFmtId="0" fontId="33" fillId="3" borderId="0" xfId="5" applyFont="1" applyFill="1" applyAlignment="1">
      <alignment vertical="center" wrapText="1"/>
    </xf>
    <xf numFmtId="0" fontId="34" fillId="3" borderId="0" xfId="5" applyFont="1" applyFill="1" applyAlignment="1">
      <alignment horizontal="left" vertical="center"/>
    </xf>
    <xf numFmtId="0" fontId="35" fillId="3" borderId="0" xfId="5" applyFont="1" applyFill="1" applyAlignment="1">
      <alignment horizontal="center" vertical="center"/>
    </xf>
    <xf numFmtId="0" fontId="2" fillId="3" borderId="0" xfId="5" applyFont="1" applyFill="1" applyAlignment="1">
      <alignment horizontal="center" vertical="center" wrapText="1"/>
    </xf>
    <xf numFmtId="0" fontId="2" fillId="0" borderId="0" xfId="5" applyFont="1" applyAlignment="1">
      <alignment horizontal="center" vertical="center" wrapText="1"/>
    </xf>
    <xf numFmtId="0" fontId="2" fillId="0" borderId="0" xfId="5" applyFont="1"/>
    <xf numFmtId="0" fontId="37" fillId="18" borderId="46" xfId="5" applyFont="1" applyFill="1" applyBorder="1" applyAlignment="1">
      <alignment horizontal="left" textRotation="45" wrapText="1"/>
    </xf>
    <xf numFmtId="0" fontId="37" fillId="18" borderId="88" xfId="5" applyFont="1" applyFill="1" applyBorder="1" applyAlignment="1">
      <alignment horizontal="left" textRotation="45" wrapText="1"/>
    </xf>
    <xf numFmtId="0" fontId="37" fillId="18" borderId="89" xfId="5" applyFont="1" applyFill="1" applyBorder="1" applyAlignment="1">
      <alignment horizontal="left" textRotation="45" wrapText="1"/>
    </xf>
    <xf numFmtId="0" fontId="37" fillId="18" borderId="90" xfId="5" applyFont="1" applyFill="1" applyBorder="1" applyAlignment="1">
      <alignment horizontal="left" textRotation="45" wrapText="1"/>
    </xf>
    <xf numFmtId="0" fontId="37" fillId="19" borderId="91" xfId="5" applyFont="1" applyFill="1" applyBorder="1" applyAlignment="1">
      <alignment horizontal="left" textRotation="45" wrapText="1"/>
    </xf>
    <xf numFmtId="0" fontId="37" fillId="18" borderId="92" xfId="5" applyFont="1" applyFill="1" applyBorder="1" applyAlignment="1">
      <alignment horizontal="left" textRotation="45" wrapText="1"/>
    </xf>
    <xf numFmtId="0" fontId="37" fillId="18" borderId="93" xfId="5" applyFont="1" applyFill="1" applyBorder="1" applyAlignment="1">
      <alignment horizontal="left" textRotation="45" wrapText="1"/>
    </xf>
    <xf numFmtId="0" fontId="37" fillId="18" borderId="48" xfId="5" applyFont="1" applyFill="1" applyBorder="1" applyAlignment="1">
      <alignment horizontal="left" vertical="center" textRotation="45" wrapText="1"/>
    </xf>
    <xf numFmtId="0" fontId="2" fillId="0" borderId="0" xfId="5" applyFont="1" applyAlignment="1">
      <alignment horizontal="left"/>
    </xf>
    <xf numFmtId="0" fontId="38" fillId="20" borderId="46" xfId="5" applyFont="1" applyFill="1" applyBorder="1" applyAlignment="1">
      <alignment horizontal="center" vertical="center" textRotation="46" wrapText="1"/>
    </xf>
    <xf numFmtId="0" fontId="39" fillId="18" borderId="40" xfId="5" applyFont="1" applyFill="1" applyBorder="1" applyAlignment="1">
      <alignment vertical="top" wrapText="1"/>
    </xf>
    <xf numFmtId="0" fontId="40" fillId="21" borderId="84" xfId="6" applyFont="1" applyFill="1" applyBorder="1" applyAlignment="1">
      <alignment horizontal="center" vertical="center" wrapText="1"/>
    </xf>
    <xf numFmtId="0" fontId="41" fillId="21" borderId="94" xfId="7" applyFill="1" applyBorder="1" applyAlignment="1" applyProtection="1">
      <alignment vertical="center" wrapText="1"/>
    </xf>
    <xf numFmtId="0" fontId="42" fillId="21" borderId="26" xfId="6" applyFont="1" applyFill="1" applyBorder="1" applyAlignment="1">
      <alignment vertical="center" wrapText="1"/>
    </xf>
    <xf numFmtId="0" fontId="2" fillId="22" borderId="42" xfId="5" applyFont="1" applyFill="1" applyBorder="1" applyAlignment="1">
      <alignment horizontal="center" vertical="center" wrapText="1"/>
    </xf>
    <xf numFmtId="0" fontId="2" fillId="4" borderId="42" xfId="6" applyFill="1" applyBorder="1" applyAlignment="1">
      <alignment horizontal="center" vertical="center" wrapText="1"/>
    </xf>
    <xf numFmtId="0" fontId="2" fillId="21" borderId="83" xfId="5" applyFont="1" applyFill="1" applyBorder="1" applyAlignment="1">
      <alignment horizontal="center" vertical="center" wrapText="1"/>
    </xf>
    <xf numFmtId="0" fontId="2" fillId="4" borderId="59" xfId="5" applyFont="1" applyFill="1" applyBorder="1"/>
    <xf numFmtId="0" fontId="39" fillId="18" borderId="41" xfId="5" applyFont="1" applyFill="1" applyBorder="1" applyAlignment="1">
      <alignment vertical="top" wrapText="1"/>
    </xf>
    <xf numFmtId="0" fontId="41" fillId="21" borderId="42" xfId="7" applyFill="1" applyBorder="1" applyAlignment="1" applyProtection="1">
      <alignment vertical="center" wrapText="1"/>
    </xf>
    <xf numFmtId="0" fontId="44" fillId="21" borderId="42" xfId="6" applyFont="1" applyFill="1" applyBorder="1" applyAlignment="1">
      <alignment vertical="center" wrapText="1"/>
    </xf>
    <xf numFmtId="0" fontId="2" fillId="22" borderId="83" xfId="5" applyFont="1" applyFill="1" applyBorder="1" applyAlignment="1">
      <alignment horizontal="center" vertical="center" wrapText="1"/>
    </xf>
    <xf numFmtId="0" fontId="2" fillId="4" borderId="79" xfId="6" applyFill="1" applyBorder="1" applyAlignment="1">
      <alignment horizontal="center" vertical="center" wrapText="1"/>
    </xf>
    <xf numFmtId="0" fontId="2" fillId="21" borderId="79" xfId="5" applyFont="1" applyFill="1" applyBorder="1" applyAlignment="1">
      <alignment horizontal="center" vertical="center" wrapText="1"/>
    </xf>
    <xf numFmtId="0" fontId="2" fillId="23" borderId="11" xfId="5" applyFont="1" applyFill="1" applyBorder="1" applyAlignment="1">
      <alignment horizontal="center" vertical="center" wrapText="1"/>
    </xf>
    <xf numFmtId="0" fontId="39" fillId="18" borderId="46" xfId="5" applyFont="1" applyFill="1" applyBorder="1" applyAlignment="1">
      <alignment vertical="top" wrapText="1"/>
    </xf>
    <xf numFmtId="0" fontId="45" fillId="21" borderId="84" xfId="6" applyFont="1" applyFill="1" applyBorder="1" applyAlignment="1">
      <alignment vertical="center" wrapText="1"/>
    </xf>
    <xf numFmtId="0" fontId="44" fillId="21" borderId="61" xfId="6" applyFont="1" applyFill="1" applyBorder="1" applyAlignment="1">
      <alignment vertical="center" wrapText="1"/>
    </xf>
    <xf numFmtId="0" fontId="2" fillId="21" borderId="60" xfId="5" applyFont="1" applyFill="1" applyBorder="1"/>
    <xf numFmtId="0" fontId="39" fillId="18" borderId="40" xfId="6" applyFont="1" applyFill="1" applyBorder="1" applyAlignment="1">
      <alignment vertical="top" wrapText="1"/>
    </xf>
    <xf numFmtId="0" fontId="39" fillId="18" borderId="41" xfId="6" applyFont="1" applyFill="1" applyBorder="1" applyAlignment="1">
      <alignment vertical="top" wrapText="1"/>
    </xf>
    <xf numFmtId="0" fontId="41" fillId="21" borderId="78" xfId="7" applyFill="1" applyBorder="1" applyAlignment="1" applyProtection="1">
      <alignment horizontal="center" vertical="center" wrapText="1"/>
    </xf>
    <xf numFmtId="0" fontId="46" fillId="21" borderId="78" xfId="6" applyFont="1" applyFill="1" applyBorder="1" applyAlignment="1">
      <alignment vertical="center" wrapText="1"/>
    </xf>
    <xf numFmtId="0" fontId="44" fillId="21" borderId="61" xfId="6" applyFont="1" applyFill="1" applyBorder="1" applyAlignment="1">
      <alignment vertical="top" wrapText="1"/>
    </xf>
    <xf numFmtId="0" fontId="2" fillId="4" borderId="79" xfId="5" applyFont="1" applyFill="1" applyBorder="1" applyAlignment="1">
      <alignment horizontal="center" vertical="center" wrapText="1"/>
    </xf>
    <xf numFmtId="0" fontId="2" fillId="4" borderId="43" xfId="5" applyFont="1" applyFill="1" applyBorder="1"/>
    <xf numFmtId="0" fontId="30" fillId="21" borderId="78" xfId="6" applyFont="1" applyFill="1" applyBorder="1" applyAlignment="1">
      <alignment horizontal="center" vertical="center" wrapText="1"/>
    </xf>
    <xf numFmtId="0" fontId="2" fillId="21" borderId="78" xfId="6" applyFill="1" applyBorder="1" applyAlignment="1">
      <alignment horizontal="left" vertical="center" wrapText="1"/>
    </xf>
    <xf numFmtId="0" fontId="40" fillId="21" borderId="78" xfId="6" applyFont="1" applyFill="1" applyBorder="1" applyAlignment="1">
      <alignment horizontal="center" vertical="center" wrapText="1"/>
    </xf>
    <xf numFmtId="0" fontId="2" fillId="21" borderId="95" xfId="5" applyFont="1" applyFill="1" applyBorder="1" applyAlignment="1">
      <alignment horizontal="center" vertical="center" wrapText="1"/>
    </xf>
    <xf numFmtId="0" fontId="40" fillId="21" borderId="42" xfId="6" applyFont="1" applyFill="1" applyBorder="1" applyAlignment="1">
      <alignment horizontal="center" vertical="center" wrapText="1"/>
    </xf>
    <xf numFmtId="0" fontId="46" fillId="21" borderId="42" xfId="6" applyFont="1" applyFill="1" applyBorder="1" applyAlignment="1">
      <alignment vertical="center" wrapText="1"/>
    </xf>
    <xf numFmtId="0" fontId="2" fillId="21" borderId="42" xfId="5" applyFont="1" applyFill="1" applyBorder="1" applyAlignment="1">
      <alignment horizontal="center" vertical="center" wrapText="1"/>
    </xf>
    <xf numFmtId="0" fontId="44" fillId="21" borderId="42" xfId="8" applyFont="1" applyFill="1" applyBorder="1" applyAlignment="1">
      <alignment vertical="center" wrapText="1"/>
    </xf>
    <xf numFmtId="0" fontId="2" fillId="23" borderId="42" xfId="5" applyFont="1" applyFill="1" applyBorder="1" applyAlignment="1">
      <alignment horizontal="left" vertical="center" wrapText="1"/>
    </xf>
    <xf numFmtId="0" fontId="2" fillId="21" borderId="42" xfId="9" applyFill="1" applyBorder="1" applyAlignment="1">
      <alignment horizontal="center" vertical="center" wrapText="1"/>
    </xf>
    <xf numFmtId="0" fontId="44" fillId="21" borderId="96" xfId="8" applyFont="1" applyFill="1" applyBorder="1" applyAlignment="1">
      <alignment vertical="center" wrapText="1"/>
    </xf>
    <xf numFmtId="0" fontId="44" fillId="21" borderId="96" xfId="6" applyFont="1" applyFill="1" applyBorder="1" applyAlignment="1">
      <alignment vertical="center" wrapText="1"/>
    </xf>
    <xf numFmtId="0" fontId="2" fillId="4" borderId="96" xfId="6" applyFill="1" applyBorder="1" applyAlignment="1">
      <alignment horizontal="center" vertical="center" wrapText="1"/>
    </xf>
    <xf numFmtId="0" fontId="2" fillId="21" borderId="96" xfId="9" applyFill="1" applyBorder="1" applyAlignment="1">
      <alignment horizontal="center" vertical="center" wrapText="1"/>
    </xf>
    <xf numFmtId="0" fontId="50" fillId="21" borderId="61" xfId="7" applyFont="1" applyFill="1" applyBorder="1" applyAlignment="1">
      <alignment vertical="center" wrapText="1"/>
    </xf>
    <xf numFmtId="0" fontId="49" fillId="22" borderId="83" xfId="5" applyFont="1" applyFill="1" applyBorder="1" applyAlignment="1">
      <alignment horizontal="center" vertical="center" wrapText="1"/>
    </xf>
    <xf numFmtId="0" fontId="2" fillId="21" borderId="61" xfId="9" applyFill="1" applyBorder="1" applyAlignment="1">
      <alignment horizontal="center" vertical="center" wrapText="1"/>
    </xf>
    <xf numFmtId="0" fontId="2" fillId="0" borderId="0" xfId="6"/>
    <xf numFmtId="0" fontId="30" fillId="21" borderId="42" xfId="6" applyFont="1" applyFill="1" applyBorder="1" applyAlignment="1">
      <alignment horizontal="center" vertical="center" wrapText="1"/>
    </xf>
    <xf numFmtId="0" fontId="46" fillId="21" borderId="17" xfId="6" applyFont="1" applyFill="1" applyBorder="1" applyAlignment="1">
      <alignment vertical="center" wrapText="1"/>
    </xf>
    <xf numFmtId="0" fontId="44" fillId="21" borderId="99" xfId="7" applyFont="1" applyFill="1" applyBorder="1" applyAlignment="1">
      <alignment vertical="center" wrapText="1"/>
    </xf>
    <xf numFmtId="0" fontId="49" fillId="22" borderId="42" xfId="5" applyFont="1" applyFill="1" applyBorder="1" applyAlignment="1">
      <alignment horizontal="center" vertical="center" wrapText="1"/>
    </xf>
    <xf numFmtId="0" fontId="2" fillId="23" borderId="43" xfId="5" applyFont="1" applyFill="1" applyBorder="1" applyAlignment="1">
      <alignment horizontal="center" vertical="center" wrapText="1"/>
    </xf>
    <xf numFmtId="0" fontId="39" fillId="18" borderId="98" xfId="6" applyFont="1" applyFill="1" applyBorder="1" applyAlignment="1">
      <alignment vertical="top" wrapText="1"/>
    </xf>
    <xf numFmtId="0" fontId="30" fillId="21" borderId="61" xfId="6" applyFont="1" applyFill="1" applyBorder="1" applyAlignment="1">
      <alignment horizontal="center" vertical="center" wrapText="1"/>
    </xf>
    <xf numFmtId="0" fontId="51" fillId="21" borderId="84" xfId="6" applyFont="1" applyFill="1" applyBorder="1" applyAlignment="1">
      <alignment vertical="center" wrapText="1"/>
    </xf>
    <xf numFmtId="0" fontId="53" fillId="21" borderId="61" xfId="6" applyFont="1" applyFill="1" applyBorder="1" applyAlignment="1">
      <alignment vertical="center" wrapText="1"/>
    </xf>
    <xf numFmtId="0" fontId="2" fillId="21" borderId="83" xfId="6" applyFill="1" applyBorder="1" applyAlignment="1">
      <alignment horizontal="center" vertical="center" wrapText="1"/>
    </xf>
    <xf numFmtId="0" fontId="2" fillId="21" borderId="83" xfId="9" applyFill="1" applyBorder="1" applyAlignment="1">
      <alignment horizontal="center" vertical="center" wrapText="1"/>
    </xf>
    <xf numFmtId="0" fontId="2" fillId="21" borderId="60" xfId="9" applyFill="1" applyBorder="1"/>
    <xf numFmtId="0" fontId="2" fillId="4" borderId="83" xfId="6" applyFill="1" applyBorder="1" applyAlignment="1">
      <alignment horizontal="center" vertical="center" wrapText="1"/>
    </xf>
    <xf numFmtId="0" fontId="2" fillId="21" borderId="79" xfId="9" applyFill="1" applyBorder="1" applyAlignment="1">
      <alignment horizontal="center" vertical="center" wrapText="1"/>
    </xf>
    <xf numFmtId="0" fontId="2" fillId="4" borderId="43" xfId="9" applyFill="1" applyBorder="1"/>
    <xf numFmtId="0" fontId="55" fillId="5" borderId="69" xfId="5" applyFont="1" applyFill="1" applyBorder="1" applyAlignment="1">
      <alignment horizontal="center" vertical="center" wrapText="1"/>
    </xf>
    <xf numFmtId="0" fontId="41" fillId="21" borderId="96" xfId="7" applyFill="1" applyBorder="1" applyAlignment="1" applyProtection="1">
      <alignment horizontal="center" vertical="center" wrapText="1"/>
    </xf>
    <xf numFmtId="0" fontId="53" fillId="21" borderId="96" xfId="6" applyFont="1" applyFill="1" applyBorder="1" applyAlignment="1">
      <alignment vertical="center" wrapText="1"/>
    </xf>
    <xf numFmtId="0" fontId="2" fillId="22" borderId="95" xfId="5" applyFont="1" applyFill="1" applyBorder="1" applyAlignment="1">
      <alignment horizontal="center" vertical="center" wrapText="1"/>
    </xf>
    <xf numFmtId="0" fontId="39" fillId="18" borderId="58" xfId="6" applyFont="1" applyFill="1" applyBorder="1" applyAlignment="1">
      <alignment vertical="top" wrapText="1"/>
    </xf>
    <xf numFmtId="0" fontId="2" fillId="4" borderId="95" xfId="6" applyFill="1" applyBorder="1" applyAlignment="1">
      <alignment horizontal="center" vertical="center" wrapText="1"/>
    </xf>
    <xf numFmtId="0" fontId="2" fillId="21" borderId="61" xfId="5" applyFont="1" applyFill="1" applyBorder="1" applyAlignment="1">
      <alignment horizontal="center" vertical="center" wrapText="1"/>
    </xf>
    <xf numFmtId="0" fontId="39" fillId="18" borderId="0" xfId="6" applyFont="1" applyFill="1" applyAlignment="1">
      <alignment vertical="top" wrapText="1"/>
    </xf>
    <xf numFmtId="0" fontId="44" fillId="21" borderId="26" xfId="6" applyFont="1" applyFill="1" applyBorder="1" applyAlignment="1">
      <alignment vertical="center" wrapText="1"/>
    </xf>
    <xf numFmtId="0" fontId="2" fillId="22" borderId="96" xfId="5" applyFont="1" applyFill="1" applyBorder="1" applyAlignment="1">
      <alignment horizontal="center" vertical="center" wrapText="1"/>
    </xf>
    <xf numFmtId="0" fontId="37" fillId="18" borderId="94" xfId="5" applyFont="1" applyFill="1" applyBorder="1" applyAlignment="1">
      <alignment vertical="top" wrapText="1"/>
    </xf>
    <xf numFmtId="0" fontId="39" fillId="18" borderId="41" xfId="6" applyFont="1" applyFill="1" applyBorder="1" applyAlignment="1">
      <alignment wrapText="1"/>
    </xf>
    <xf numFmtId="0" fontId="41" fillId="21" borderId="97" xfId="7" applyFill="1" applyBorder="1" applyAlignment="1" applyProtection="1">
      <alignment horizontal="center" vertical="center" wrapText="1"/>
    </xf>
    <xf numFmtId="0" fontId="46" fillId="21" borderId="97" xfId="6" applyFont="1" applyFill="1" applyBorder="1" applyAlignment="1">
      <alignment vertical="center" wrapText="1"/>
    </xf>
    <xf numFmtId="0" fontId="2" fillId="22" borderId="79" xfId="5" applyFont="1" applyFill="1" applyBorder="1" applyAlignment="1">
      <alignment horizontal="center" vertical="center" wrapText="1"/>
    </xf>
    <xf numFmtId="0" fontId="2" fillId="4" borderId="42" xfId="5" applyFont="1" applyFill="1" applyBorder="1" applyAlignment="1">
      <alignment horizontal="center" vertical="center" wrapText="1"/>
    </xf>
    <xf numFmtId="0" fontId="2" fillId="4" borderId="96" xfId="5" applyFont="1" applyFill="1" applyBorder="1" applyAlignment="1">
      <alignment horizontal="center" vertical="center" wrapText="1"/>
    </xf>
    <xf numFmtId="0" fontId="57" fillId="5" borderId="69" xfId="5" applyFont="1" applyFill="1" applyBorder="1" applyAlignment="1">
      <alignment horizontal="center" vertical="center" wrapText="1"/>
    </xf>
    <xf numFmtId="0" fontId="37" fillId="18" borderId="58" xfId="5" applyFont="1" applyFill="1" applyBorder="1" applyAlignment="1">
      <alignment vertical="top" wrapText="1"/>
    </xf>
    <xf numFmtId="0" fontId="2" fillId="22" borderId="17" xfId="5" applyFont="1" applyFill="1" applyBorder="1" applyAlignment="1">
      <alignment horizontal="center" vertical="center" wrapText="1"/>
    </xf>
    <xf numFmtId="0" fontId="37" fillId="18" borderId="100" xfId="5" applyFont="1" applyFill="1" applyBorder="1" applyAlignment="1">
      <alignment vertical="top" wrapText="1"/>
    </xf>
    <xf numFmtId="0" fontId="39" fillId="18" borderId="13" xfId="6" applyFont="1" applyFill="1" applyBorder="1" applyAlignment="1">
      <alignment wrapText="1"/>
    </xf>
    <xf numFmtId="0" fontId="30" fillId="21" borderId="21" xfId="6" applyFont="1" applyFill="1" applyBorder="1" applyAlignment="1">
      <alignment horizontal="center" vertical="center" wrapText="1"/>
    </xf>
    <xf numFmtId="0" fontId="52" fillId="21" borderId="14" xfId="5" applyFont="1" applyFill="1" applyBorder="1" applyAlignment="1">
      <alignment vertical="center" wrapText="1"/>
    </xf>
    <xf numFmtId="0" fontId="53" fillId="21" borderId="14" xfId="5" applyFont="1" applyFill="1" applyBorder="1" applyAlignment="1">
      <alignment vertical="center" wrapText="1"/>
    </xf>
    <xf numFmtId="0" fontId="2" fillId="22" borderId="101" xfId="5" applyFont="1" applyFill="1" applyBorder="1" applyAlignment="1">
      <alignment horizontal="center" vertical="center" wrapText="1"/>
    </xf>
    <xf numFmtId="0" fontId="2" fillId="21" borderId="14" xfId="6" applyFill="1" applyBorder="1" applyAlignment="1">
      <alignment horizontal="center" vertical="center" wrapText="1"/>
    </xf>
    <xf numFmtId="0" fontId="2" fillId="21" borderId="15" xfId="6" applyFill="1" applyBorder="1" applyAlignment="1">
      <alignment horizontal="center" vertical="center" wrapText="1"/>
    </xf>
    <xf numFmtId="0" fontId="30" fillId="21" borderId="42" xfId="5" applyFont="1" applyFill="1" applyBorder="1" applyAlignment="1">
      <alignment horizontal="center" vertical="center" wrapText="1"/>
    </xf>
    <xf numFmtId="0" fontId="58" fillId="21" borderId="42" xfId="5" applyFont="1" applyFill="1" applyBorder="1" applyAlignment="1">
      <alignment vertical="center" wrapText="1"/>
    </xf>
    <xf numFmtId="0" fontId="44" fillId="21" borderId="42" xfId="5" applyFont="1" applyFill="1" applyBorder="1" applyAlignment="1">
      <alignment vertical="center" wrapText="1"/>
    </xf>
    <xf numFmtId="0" fontId="46" fillId="21" borderId="42" xfId="5" applyFont="1" applyFill="1" applyBorder="1" applyAlignment="1">
      <alignment vertical="center" wrapText="1"/>
    </xf>
    <xf numFmtId="0" fontId="39" fillId="18" borderId="58" xfId="5" applyFont="1" applyFill="1" applyBorder="1" applyAlignment="1">
      <alignment vertical="top" wrapText="1"/>
    </xf>
    <xf numFmtId="0" fontId="2" fillId="4" borderId="59" xfId="9" applyFill="1" applyBorder="1"/>
    <xf numFmtId="0" fontId="30" fillId="21" borderId="96" xfId="5" applyFont="1" applyFill="1" applyBorder="1" applyAlignment="1">
      <alignment horizontal="center" vertical="center" wrapText="1"/>
    </xf>
    <xf numFmtId="0" fontId="46" fillId="21" borderId="96" xfId="5" applyFont="1" applyFill="1" applyBorder="1" applyAlignment="1">
      <alignment vertical="center" wrapText="1"/>
    </xf>
    <xf numFmtId="0" fontId="2" fillId="21" borderId="95" xfId="9" applyFill="1" applyBorder="1" applyAlignment="1">
      <alignment horizontal="center" vertical="center" wrapText="1"/>
    </xf>
    <xf numFmtId="0" fontId="39" fillId="18" borderId="13" xfId="6" applyFont="1" applyFill="1" applyBorder="1" applyAlignment="1">
      <alignment vertical="top" wrapText="1"/>
    </xf>
    <xf numFmtId="0" fontId="30" fillId="21" borderId="14" xfId="5" applyFont="1" applyFill="1" applyBorder="1" applyAlignment="1">
      <alignment horizontal="center" vertical="center"/>
    </xf>
    <xf numFmtId="0" fontId="52" fillId="21" borderId="21" xfId="6" applyFont="1" applyFill="1" applyBorder="1" applyAlignment="1">
      <alignment vertical="center" wrapText="1"/>
    </xf>
    <xf numFmtId="0" fontId="53" fillId="21" borderId="14" xfId="6" applyFont="1" applyFill="1" applyBorder="1" applyAlignment="1">
      <alignment vertical="center" wrapText="1"/>
    </xf>
    <xf numFmtId="0" fontId="2" fillId="21" borderId="101" xfId="9" applyFill="1" applyBorder="1" applyAlignment="1">
      <alignment horizontal="center" vertical="center" wrapText="1"/>
    </xf>
    <xf numFmtId="0" fontId="2" fillId="21" borderId="43" xfId="9" applyFill="1" applyBorder="1"/>
    <xf numFmtId="0" fontId="30" fillId="21" borderId="84" xfId="6" applyFont="1" applyFill="1" applyBorder="1" applyAlignment="1">
      <alignment horizontal="center" vertical="center" wrapText="1"/>
    </xf>
    <xf numFmtId="0" fontId="46" fillId="21" borderId="84" xfId="6" applyFont="1" applyFill="1" applyBorder="1" applyAlignment="1">
      <alignment vertical="center" wrapText="1"/>
    </xf>
    <xf numFmtId="0" fontId="41" fillId="21" borderId="84" xfId="7" applyFill="1" applyBorder="1" applyAlignment="1" applyProtection="1">
      <alignment horizontal="center" vertical="center" wrapText="1"/>
    </xf>
    <xf numFmtId="0" fontId="48" fillId="21" borderId="96" xfId="6" applyFont="1" applyFill="1" applyBorder="1" applyAlignment="1">
      <alignment vertical="center" wrapText="1"/>
    </xf>
    <xf numFmtId="0" fontId="59" fillId="21" borderId="61" xfId="7" applyFont="1" applyFill="1" applyBorder="1" applyAlignment="1">
      <alignment vertical="center" wrapText="1"/>
    </xf>
    <xf numFmtId="0" fontId="2" fillId="4" borderId="60" xfId="9" applyFill="1" applyBorder="1"/>
    <xf numFmtId="0" fontId="30" fillId="21" borderId="97" xfId="6" applyFont="1" applyFill="1" applyBorder="1" applyAlignment="1">
      <alignment horizontal="center" vertical="center" wrapText="1"/>
    </xf>
    <xf numFmtId="0" fontId="2" fillId="22" borderId="102" xfId="5" applyFont="1" applyFill="1" applyBorder="1" applyAlignment="1">
      <alignment horizontal="center" vertical="center" wrapText="1"/>
    </xf>
    <xf numFmtId="0" fontId="2" fillId="23" borderId="102" xfId="5" applyFont="1" applyFill="1" applyBorder="1" applyAlignment="1">
      <alignment horizontal="center" vertical="center" wrapText="1"/>
    </xf>
    <xf numFmtId="0" fontId="30" fillId="21" borderId="73" xfId="5" applyFont="1" applyFill="1" applyBorder="1" applyAlignment="1">
      <alignment horizontal="center" vertical="center"/>
    </xf>
    <xf numFmtId="0" fontId="51" fillId="21" borderId="21" xfId="6" applyFont="1" applyFill="1" applyBorder="1" applyAlignment="1">
      <alignment vertical="center" wrapText="1"/>
    </xf>
    <xf numFmtId="0" fontId="2" fillId="21" borderId="101" xfId="6" applyFill="1" applyBorder="1" applyAlignment="1">
      <alignment horizontal="center" vertical="center" wrapText="1"/>
    </xf>
    <xf numFmtId="0" fontId="29" fillId="21" borderId="43" xfId="9" applyFont="1" applyFill="1" applyBorder="1" applyAlignment="1">
      <alignment wrapText="1"/>
    </xf>
    <xf numFmtId="0" fontId="58" fillId="21" borderId="78" xfId="6" applyFont="1" applyFill="1" applyBorder="1" applyAlignment="1">
      <alignment vertical="center" wrapText="1"/>
    </xf>
    <xf numFmtId="0" fontId="46" fillId="21" borderId="78" xfId="6" applyFont="1" applyFill="1" applyBorder="1" applyAlignment="1">
      <alignment horizontal="left" vertical="center" wrapText="1"/>
    </xf>
    <xf numFmtId="0" fontId="48" fillId="21" borderId="42" xfId="6" applyFont="1" applyFill="1" applyBorder="1" applyAlignment="1">
      <alignment horizontal="left" vertical="center" wrapText="1"/>
    </xf>
    <xf numFmtId="0" fontId="44" fillId="21" borderId="42" xfId="6" applyFont="1" applyFill="1" applyBorder="1" applyAlignment="1">
      <alignment horizontal="left" vertical="center" wrapText="1"/>
    </xf>
    <xf numFmtId="0" fontId="47" fillId="21" borderId="96" xfId="6" applyFont="1" applyFill="1" applyBorder="1" applyAlignment="1">
      <alignment vertical="center" wrapText="1"/>
    </xf>
    <xf numFmtId="0" fontId="50" fillId="21" borderId="26" xfId="7" applyFont="1" applyFill="1" applyBorder="1" applyAlignment="1">
      <alignment vertical="center" wrapText="1"/>
    </xf>
    <xf numFmtId="0" fontId="2" fillId="23" borderId="6" xfId="5" applyFont="1" applyFill="1" applyBorder="1" applyAlignment="1">
      <alignment horizontal="center" vertical="center" wrapText="1"/>
    </xf>
    <xf numFmtId="0" fontId="41" fillId="21" borderId="42" xfId="7" applyFill="1" applyBorder="1" applyAlignment="1" applyProtection="1">
      <alignment horizontal="center" vertical="center" wrapText="1"/>
    </xf>
    <xf numFmtId="0" fontId="39" fillId="18" borderId="25" xfId="6" applyFont="1" applyFill="1" applyBorder="1" applyAlignment="1">
      <alignment vertical="top" wrapText="1"/>
    </xf>
    <xf numFmtId="0" fontId="2" fillId="21" borderId="14" xfId="9" applyFill="1" applyBorder="1" applyAlignment="1">
      <alignment horizontal="center" vertical="center" wrapText="1"/>
    </xf>
    <xf numFmtId="0" fontId="47" fillId="21" borderId="61" xfId="6" applyFont="1" applyFill="1" applyBorder="1" applyAlignment="1">
      <alignment vertical="center" wrapText="1"/>
    </xf>
    <xf numFmtId="0" fontId="53" fillId="4" borderId="43" xfId="9" applyFont="1" applyFill="1" applyBorder="1" applyAlignment="1">
      <alignment vertical="center" wrapText="1"/>
    </xf>
    <xf numFmtId="0" fontId="58" fillId="21" borderId="97" xfId="6" applyFont="1" applyFill="1" applyBorder="1" applyAlignment="1">
      <alignment vertical="center" wrapText="1"/>
    </xf>
    <xf numFmtId="0" fontId="2" fillId="4" borderId="43" xfId="9" applyFill="1" applyBorder="1" applyAlignment="1">
      <alignment horizontal="center" vertical="center" wrapText="1"/>
    </xf>
    <xf numFmtId="0" fontId="39" fillId="18" borderId="46" xfId="6" applyFont="1" applyFill="1" applyBorder="1" applyAlignment="1">
      <alignment vertical="top" wrapText="1"/>
    </xf>
    <xf numFmtId="0" fontId="39" fillId="18" borderId="45" xfId="6" applyFont="1" applyFill="1" applyBorder="1" applyAlignment="1">
      <alignment vertical="top" wrapText="1"/>
    </xf>
    <xf numFmtId="0" fontId="2" fillId="21" borderId="27" xfId="5" applyFont="1" applyFill="1" applyBorder="1"/>
    <xf numFmtId="0" fontId="2" fillId="4" borderId="83" xfId="5" applyFont="1" applyFill="1" applyBorder="1" applyAlignment="1">
      <alignment horizontal="center" vertical="center" wrapText="1"/>
    </xf>
    <xf numFmtId="0" fontId="39" fillId="24" borderId="40" xfId="6" applyFont="1" applyFill="1" applyBorder="1" applyAlignment="1">
      <alignment vertical="top" wrapText="1"/>
    </xf>
    <xf numFmtId="0" fontId="39" fillId="24" borderId="0" xfId="6" applyFont="1" applyFill="1" applyAlignment="1">
      <alignment vertical="top" wrapText="1"/>
    </xf>
    <xf numFmtId="0" fontId="0" fillId="4" borderId="59" xfId="6" applyFont="1" applyFill="1" applyBorder="1" applyAlignment="1">
      <alignment horizontal="center" vertical="center" wrapText="1"/>
    </xf>
    <xf numFmtId="0" fontId="59" fillId="21" borderId="26" xfId="7" applyFont="1" applyFill="1" applyBorder="1" applyAlignment="1">
      <alignment vertical="center" wrapText="1"/>
    </xf>
    <xf numFmtId="0" fontId="39" fillId="24" borderId="25" xfId="6" applyFont="1" applyFill="1" applyBorder="1" applyAlignment="1">
      <alignment wrapText="1"/>
    </xf>
    <xf numFmtId="0" fontId="2" fillId="4" borderId="43" xfId="6" applyFill="1" applyBorder="1"/>
    <xf numFmtId="0" fontId="46" fillId="21" borderId="96" xfId="6" applyFont="1" applyFill="1" applyBorder="1" applyAlignment="1">
      <alignment vertical="center" wrapText="1"/>
    </xf>
    <xf numFmtId="0" fontId="39" fillId="24" borderId="13" xfId="6" applyFont="1" applyFill="1" applyBorder="1" applyAlignment="1">
      <alignment vertical="top" wrapText="1"/>
    </xf>
    <xf numFmtId="0" fontId="51" fillId="21" borderId="14" xfId="6" applyFont="1" applyFill="1" applyBorder="1" applyAlignment="1">
      <alignment vertical="center" wrapText="1"/>
    </xf>
    <xf numFmtId="0" fontId="2" fillId="21" borderId="95" xfId="6" applyFill="1" applyBorder="1" applyAlignment="1">
      <alignment horizontal="center" vertical="center" wrapText="1"/>
    </xf>
    <xf numFmtId="0" fontId="2" fillId="21" borderId="43" xfId="6" applyFill="1" applyBorder="1"/>
    <xf numFmtId="0" fontId="39" fillId="24" borderId="0" xfId="5" applyFont="1" applyFill="1" applyAlignment="1">
      <alignment vertical="top" wrapText="1"/>
    </xf>
    <xf numFmtId="0" fontId="39" fillId="24" borderId="41" xfId="6" applyFont="1" applyFill="1" applyBorder="1" applyAlignment="1">
      <alignment wrapText="1"/>
    </xf>
    <xf numFmtId="0" fontId="39" fillId="24" borderId="0" xfId="6" applyFont="1" applyFill="1" applyAlignment="1">
      <alignment vertical="top"/>
    </xf>
    <xf numFmtId="0" fontId="39" fillId="24" borderId="41" xfId="5" applyFont="1" applyFill="1" applyBorder="1" applyAlignment="1">
      <alignment vertical="top" wrapText="1"/>
    </xf>
    <xf numFmtId="0" fontId="60" fillId="18" borderId="77" xfId="6" applyFont="1" applyFill="1" applyBorder="1" applyAlignment="1">
      <alignment vertical="top" wrapText="1"/>
    </xf>
    <xf numFmtId="0" fontId="60" fillId="18" borderId="54" xfId="6" applyFont="1" applyFill="1" applyBorder="1" applyAlignment="1">
      <alignment vertical="top" wrapText="1"/>
    </xf>
    <xf numFmtId="0" fontId="61" fillId="21" borderId="100" xfId="6" applyFont="1" applyFill="1" applyBorder="1" applyAlignment="1">
      <alignment horizontal="center" vertical="center" wrapText="1"/>
    </xf>
    <xf numFmtId="0" fontId="62" fillId="21" borderId="96" xfId="5" applyFont="1" applyFill="1" applyBorder="1" applyAlignment="1">
      <alignment horizontal="left" vertical="center" wrapText="1"/>
    </xf>
    <xf numFmtId="0" fontId="42" fillId="21" borderId="96" xfId="6" applyFont="1" applyFill="1" applyBorder="1" applyAlignment="1">
      <alignment vertical="center" wrapText="1"/>
    </xf>
    <xf numFmtId="0" fontId="31" fillId="22" borderId="96" xfId="5" applyFill="1" applyBorder="1" applyAlignment="1">
      <alignment horizontal="center" vertical="center" wrapText="1"/>
    </xf>
    <xf numFmtId="0" fontId="31" fillId="22" borderId="96" xfId="5" applyFill="1" applyBorder="1" applyAlignment="1" applyProtection="1">
      <alignment horizontal="center" vertical="center" wrapText="1"/>
      <protection locked="0"/>
    </xf>
    <xf numFmtId="0" fontId="60" fillId="18" borderId="0" xfId="6" applyFont="1" applyFill="1" applyAlignment="1">
      <alignment vertical="top" wrapText="1"/>
    </xf>
    <xf numFmtId="0" fontId="2" fillId="0" borderId="0" xfId="5" applyFont="1" applyAlignment="1">
      <alignment horizontal="center" vertical="center"/>
    </xf>
    <xf numFmtId="0" fontId="2" fillId="0" borderId="0" xfId="5" applyFont="1" applyAlignment="1">
      <alignment vertical="center" wrapText="1"/>
    </xf>
    <xf numFmtId="0" fontId="39" fillId="3" borderId="0" xfId="9" applyFont="1" applyFill="1" applyAlignment="1">
      <alignment vertical="top" wrapText="1"/>
    </xf>
    <xf numFmtId="0" fontId="39" fillId="3" borderId="0" xfId="9" applyFont="1" applyFill="1" applyAlignment="1">
      <alignment wrapText="1"/>
    </xf>
    <xf numFmtId="0" fontId="30" fillId="0" borderId="0" xfId="9" applyFont="1" applyAlignment="1">
      <alignment horizontal="center" vertical="center"/>
    </xf>
    <xf numFmtId="0" fontId="46" fillId="0" borderId="0" xfId="9" applyFont="1" applyAlignment="1">
      <alignment wrapText="1"/>
    </xf>
    <xf numFmtId="0" fontId="2" fillId="0" borderId="0" xfId="9" applyAlignment="1">
      <alignment horizontal="center" vertical="center" wrapText="1"/>
    </xf>
    <xf numFmtId="0" fontId="2" fillId="0" borderId="0" xfId="9"/>
    <xf numFmtId="0" fontId="39" fillId="0" borderId="0" xfId="9" applyFont="1" applyAlignment="1">
      <alignment wrapText="1"/>
    </xf>
    <xf numFmtId="0" fontId="39" fillId="3" borderId="0" xfId="5" applyFont="1" applyFill="1" applyAlignment="1">
      <alignment vertical="top" wrapText="1"/>
    </xf>
    <xf numFmtId="0" fontId="30" fillId="0" borderId="0" xfId="5" applyFont="1" applyAlignment="1">
      <alignment horizontal="center" vertical="center"/>
    </xf>
    <xf numFmtId="0" fontId="64" fillId="0" borderId="61" xfId="5" applyFont="1" applyBorder="1" applyAlignment="1">
      <alignment wrapText="1"/>
    </xf>
    <xf numFmtId="0" fontId="30" fillId="0" borderId="84" xfId="5" applyFont="1" applyBorder="1" applyAlignment="1">
      <alignment horizontal="center" vertical="center" wrapText="1"/>
    </xf>
    <xf numFmtId="0" fontId="2" fillId="0" borderId="97" xfId="9" applyBorder="1"/>
    <xf numFmtId="0" fontId="2" fillId="0" borderId="77" xfId="5" applyFont="1" applyBorder="1" applyAlignment="1">
      <alignment horizontal="center" vertical="center" wrapText="1"/>
    </xf>
    <xf numFmtId="0" fontId="2" fillId="0" borderId="95" xfId="9" applyBorder="1"/>
    <xf numFmtId="0" fontId="39" fillId="3" borderId="0" xfId="9" applyFont="1" applyFill="1" applyAlignment="1">
      <alignment vertical="top"/>
    </xf>
    <xf numFmtId="0" fontId="64" fillId="0" borderId="42" xfId="9" applyFont="1" applyBorder="1" applyAlignment="1">
      <alignment wrapText="1"/>
    </xf>
    <xf numFmtId="0" fontId="30" fillId="0" borderId="78" xfId="5" applyFont="1" applyBorder="1" applyAlignment="1">
      <alignment horizontal="center" vertical="center" wrapText="1"/>
    </xf>
    <xf numFmtId="0" fontId="2" fillId="0" borderId="84" xfId="5" applyFont="1" applyBorder="1" applyAlignment="1">
      <alignment horizontal="center" vertical="center" wrapText="1"/>
    </xf>
    <xf numFmtId="0" fontId="2" fillId="0" borderId="85" xfId="9" applyBorder="1" applyAlignment="1">
      <alignment horizontal="center" vertical="center" wrapText="1"/>
    </xf>
    <xf numFmtId="0" fontId="2" fillId="0" borderId="83" xfId="9" applyBorder="1"/>
    <xf numFmtId="0" fontId="66" fillId="14" borderId="31" xfId="0" applyFont="1" applyFill="1" applyBorder="1" applyAlignment="1">
      <alignment horizontal="left" vertical="center" wrapText="1" indent="1"/>
    </xf>
    <xf numFmtId="0" fontId="67" fillId="0" borderId="0" xfId="0" applyFont="1" applyAlignment="1">
      <alignment horizontal="left" indent="2"/>
    </xf>
    <xf numFmtId="0" fontId="67" fillId="0" borderId="0" xfId="0" applyFont="1" applyAlignment="1">
      <alignment horizontal="left"/>
    </xf>
    <xf numFmtId="0" fontId="68" fillId="0" borderId="28" xfId="0" applyFont="1" applyBorder="1" applyAlignment="1">
      <alignment horizontal="left" vertical="center" wrapText="1" indent="2"/>
    </xf>
    <xf numFmtId="0" fontId="69" fillId="26" borderId="31" xfId="0" applyFont="1" applyFill="1" applyBorder="1" applyAlignment="1">
      <alignment horizontal="left" vertical="center" wrapText="1" indent="2"/>
    </xf>
    <xf numFmtId="0" fontId="70" fillId="0" borderId="28" xfId="0" applyFont="1" applyBorder="1" applyAlignment="1">
      <alignment horizontal="left" vertical="center" wrapText="1" indent="2"/>
    </xf>
    <xf numFmtId="0" fontId="71" fillId="0" borderId="0" xfId="0" applyFont="1" applyAlignment="1">
      <alignment horizontal="left" indent="2"/>
    </xf>
    <xf numFmtId="0" fontId="71" fillId="0" borderId="0" xfId="0" applyFont="1" applyAlignment="1">
      <alignment horizontal="left"/>
    </xf>
    <xf numFmtId="0" fontId="72" fillId="27" borderId="31" xfId="0" applyFont="1" applyFill="1" applyBorder="1" applyAlignment="1">
      <alignment horizontal="left" vertical="center" wrapText="1" indent="2"/>
    </xf>
    <xf numFmtId="0" fontId="71" fillId="25" borderId="31" xfId="0" applyFont="1" applyFill="1" applyBorder="1" applyAlignment="1">
      <alignment horizontal="left" vertical="center" wrapText="1" indent="2"/>
    </xf>
    <xf numFmtId="0" fontId="74" fillId="6" borderId="31" xfId="0" applyFont="1" applyFill="1" applyBorder="1" applyAlignment="1">
      <alignment horizontal="left" vertical="center" wrapText="1" indent="2"/>
    </xf>
    <xf numFmtId="0" fontId="75" fillId="0" borderId="81" xfId="0" applyFont="1" applyBorder="1" applyAlignment="1">
      <alignment horizontal="left" vertical="center" wrapText="1" indent="2"/>
    </xf>
    <xf numFmtId="0" fontId="75" fillId="0" borderId="29" xfId="0" applyFont="1" applyBorder="1" applyAlignment="1">
      <alignment horizontal="left" vertical="center" wrapText="1" indent="2"/>
    </xf>
    <xf numFmtId="0" fontId="75" fillId="0" borderId="69" xfId="0" applyFont="1" applyBorder="1" applyAlignment="1">
      <alignment horizontal="left" vertical="center" wrapText="1" indent="2"/>
    </xf>
    <xf numFmtId="0" fontId="75" fillId="0" borderId="28" xfId="0" applyFont="1" applyBorder="1" applyAlignment="1">
      <alignment horizontal="left" vertical="center" wrapText="1" indent="2"/>
    </xf>
    <xf numFmtId="0" fontId="75" fillId="0" borderId="70" xfId="0" applyFont="1" applyBorder="1" applyAlignment="1">
      <alignment horizontal="left" vertical="center" wrapText="1" indent="2"/>
    </xf>
    <xf numFmtId="0" fontId="75" fillId="0" borderId="30" xfId="0" applyFont="1" applyBorder="1" applyAlignment="1">
      <alignment horizontal="left" vertical="center" wrapText="1" indent="2"/>
    </xf>
    <xf numFmtId="0" fontId="70" fillId="0" borderId="30" xfId="0" applyFont="1" applyBorder="1" applyAlignment="1">
      <alignment horizontal="left" vertical="center" wrapText="1" indent="2"/>
    </xf>
    <xf numFmtId="0" fontId="71" fillId="28" borderId="31" xfId="0" applyFont="1" applyFill="1" applyBorder="1" applyAlignment="1">
      <alignment horizontal="left" vertical="center" wrapText="1" indent="2"/>
    </xf>
    <xf numFmtId="0" fontId="75" fillId="6" borderId="31" xfId="0" applyFont="1" applyFill="1" applyBorder="1" applyAlignment="1">
      <alignment horizontal="left" vertical="center" wrapText="1" indent="2"/>
    </xf>
    <xf numFmtId="0" fontId="71" fillId="20" borderId="31" xfId="0" applyFont="1" applyFill="1" applyBorder="1" applyAlignment="1">
      <alignment horizontal="left" vertical="center" wrapText="1" indent="2"/>
    </xf>
    <xf numFmtId="0" fontId="75" fillId="0" borderId="39" xfId="0" applyFont="1" applyBorder="1" applyAlignment="1">
      <alignment horizontal="left" vertical="center" wrapText="1" indent="2"/>
    </xf>
    <xf numFmtId="0" fontId="67" fillId="0" borderId="0" xfId="0" applyFont="1"/>
    <xf numFmtId="0" fontId="76" fillId="0" borderId="0" xfId="0" applyFont="1"/>
    <xf numFmtId="0" fontId="34" fillId="0" borderId="0" xfId="0" applyFont="1"/>
    <xf numFmtId="0" fontId="71" fillId="0" borderId="0" xfId="0" applyFont="1"/>
    <xf numFmtId="0" fontId="31" fillId="0" borderId="0" xfId="0" applyFont="1"/>
    <xf numFmtId="0" fontId="75" fillId="6" borderId="28" xfId="0" applyFont="1" applyFill="1" applyBorder="1" applyAlignment="1">
      <alignment horizontal="left" vertical="center" wrapText="1" indent="2"/>
    </xf>
    <xf numFmtId="0" fontId="75" fillId="0" borderId="23" xfId="0" applyFont="1" applyBorder="1" applyAlignment="1">
      <alignment horizontal="left" vertical="center" wrapText="1" indent="2"/>
    </xf>
    <xf numFmtId="0" fontId="75" fillId="0" borderId="24" xfId="0" applyFont="1" applyBorder="1" applyAlignment="1">
      <alignment horizontal="left" vertical="center" wrapText="1" indent="2"/>
    </xf>
    <xf numFmtId="0" fontId="66" fillId="14" borderId="29" xfId="0" applyFont="1" applyFill="1" applyBorder="1" applyAlignment="1">
      <alignment horizontal="left" vertical="center" wrapText="1" indent="1"/>
    </xf>
    <xf numFmtId="0" fontId="71" fillId="0" borderId="47" xfId="0" applyFont="1" applyBorder="1"/>
    <xf numFmtId="0" fontId="69" fillId="0" borderId="31" xfId="0" applyFont="1" applyBorder="1" applyAlignment="1">
      <alignment horizontal="left" vertical="center" wrapText="1" indent="2"/>
    </xf>
    <xf numFmtId="0" fontId="73" fillId="26" borderId="31" xfId="0" applyFont="1" applyFill="1" applyBorder="1" applyAlignment="1">
      <alignment horizontal="left" vertical="center" wrapText="1" indent="2"/>
    </xf>
    <xf numFmtId="0" fontId="71" fillId="20" borderId="29" xfId="0" applyFont="1" applyFill="1" applyBorder="1" applyAlignment="1">
      <alignment horizontal="left" vertical="center" wrapText="1" indent="2"/>
    </xf>
    <xf numFmtId="0" fontId="71" fillId="0" borderId="40" xfId="0" applyFont="1" applyBorder="1"/>
    <xf numFmtId="0" fontId="71" fillId="20" borderId="104" xfId="0" applyFont="1" applyFill="1" applyBorder="1" applyAlignment="1">
      <alignment horizontal="left" vertical="center" wrapText="1" indent="2"/>
    </xf>
    <xf numFmtId="0" fontId="75" fillId="6" borderId="30" xfId="0" applyFont="1" applyFill="1" applyBorder="1" applyAlignment="1">
      <alignment horizontal="left" vertical="center" wrapText="1" indent="2"/>
    </xf>
    <xf numFmtId="0" fontId="69" fillId="0" borderId="28" xfId="0" applyFont="1" applyBorder="1" applyAlignment="1">
      <alignment horizontal="left" vertical="center" wrapText="1" indent="2"/>
    </xf>
    <xf numFmtId="0" fontId="71" fillId="28" borderId="29" xfId="0" applyFont="1" applyFill="1" applyBorder="1" applyAlignment="1">
      <alignment horizontal="left" vertical="center" wrapText="1" indent="2"/>
    </xf>
    <xf numFmtId="0" fontId="70" fillId="0" borderId="31" xfId="0" applyFont="1" applyBorder="1" applyAlignment="1">
      <alignment horizontal="left" vertical="center" wrapText="1" indent="2"/>
    </xf>
    <xf numFmtId="0" fontId="72" fillId="27" borderId="30" xfId="0" applyFont="1" applyFill="1" applyBorder="1" applyAlignment="1">
      <alignment horizontal="left" vertical="center" wrapText="1" indent="2"/>
    </xf>
    <xf numFmtId="0" fontId="31" fillId="0" borderId="0" xfId="5"/>
    <xf numFmtId="0" fontId="77" fillId="18" borderId="46" xfId="5" applyFont="1" applyFill="1" applyBorder="1" applyAlignment="1">
      <alignment horizontal="left" vertical="center" wrapText="1"/>
    </xf>
    <xf numFmtId="0" fontId="77" fillId="18" borderId="11" xfId="5" applyFont="1" applyFill="1" applyBorder="1" applyAlignment="1">
      <alignment horizontal="left" vertical="center" wrapText="1" indent="3"/>
    </xf>
    <xf numFmtId="0" fontId="77" fillId="18" borderId="19" xfId="5" applyFont="1" applyFill="1" applyBorder="1" applyAlignment="1">
      <alignment horizontal="left" vertical="center" wrapText="1"/>
    </xf>
    <xf numFmtId="0" fontId="77" fillId="18" borderId="31" xfId="5" applyFont="1" applyFill="1" applyBorder="1" applyAlignment="1">
      <alignment horizontal="left" vertical="center" wrapText="1"/>
    </xf>
    <xf numFmtId="0" fontId="77" fillId="18" borderId="11" xfId="5" applyFont="1" applyFill="1" applyBorder="1" applyAlignment="1">
      <alignment horizontal="left" vertical="center" wrapText="1"/>
    </xf>
    <xf numFmtId="49" fontId="78" fillId="29" borderId="40" xfId="5" applyNumberFormat="1" applyFont="1" applyFill="1" applyBorder="1" applyAlignment="1">
      <alignment horizontal="left" vertical="center" wrapText="1"/>
    </xf>
    <xf numFmtId="0" fontId="78" fillId="29" borderId="28" xfId="5" applyFont="1" applyFill="1" applyBorder="1" applyAlignment="1">
      <alignment horizontal="left" vertical="center" wrapText="1"/>
    </xf>
    <xf numFmtId="0" fontId="78" fillId="29" borderId="39" xfId="5" applyFont="1" applyFill="1" applyBorder="1" applyAlignment="1">
      <alignment horizontal="left" vertical="center" wrapText="1"/>
    </xf>
    <xf numFmtId="0" fontId="31" fillId="0" borderId="31" xfId="5" applyBorder="1"/>
    <xf numFmtId="49" fontId="78" fillId="29" borderId="19" xfId="5" applyNumberFormat="1" applyFont="1" applyFill="1" applyBorder="1" applyAlignment="1">
      <alignment horizontal="left" vertical="center" wrapText="1"/>
    </xf>
    <xf numFmtId="0" fontId="78" fillId="29" borderId="31" xfId="5" applyFont="1" applyFill="1" applyBorder="1" applyAlignment="1">
      <alignment horizontal="left" vertical="center" wrapText="1"/>
    </xf>
    <xf numFmtId="0" fontId="78" fillId="29" borderId="11" xfId="5" applyFont="1" applyFill="1" applyBorder="1" applyAlignment="1">
      <alignment horizontal="left" vertical="center" wrapText="1"/>
    </xf>
    <xf numFmtId="49" fontId="31" fillId="0" borderId="31" xfId="5" applyNumberFormat="1" applyBorder="1"/>
    <xf numFmtId="0" fontId="31" fillId="0" borderId="31" xfId="5" applyBorder="1" applyAlignment="1">
      <alignment horizontal="left"/>
    </xf>
    <xf numFmtId="17" fontId="31" fillId="0" borderId="31" xfId="5" applyNumberFormat="1" applyBorder="1"/>
    <xf numFmtId="49" fontId="31" fillId="0" borderId="29" xfId="5" applyNumberFormat="1" applyBorder="1" applyAlignment="1">
      <alignment vertical="center"/>
    </xf>
    <xf numFmtId="0" fontId="31" fillId="0" borderId="29" xfId="5" applyBorder="1" applyAlignment="1">
      <alignment horizontal="left" vertical="center"/>
    </xf>
    <xf numFmtId="0" fontId="31" fillId="0" borderId="29" xfId="5" applyBorder="1" applyAlignment="1">
      <alignment wrapText="1"/>
    </xf>
    <xf numFmtId="0" fontId="31" fillId="0" borderId="29" xfId="5" applyBorder="1"/>
    <xf numFmtId="49" fontId="31" fillId="0" borderId="31" xfId="5" applyNumberFormat="1" applyBorder="1" applyAlignment="1">
      <alignment horizontal="left" vertical="center"/>
    </xf>
    <xf numFmtId="0" fontId="31" fillId="0" borderId="31" xfId="5" applyBorder="1" applyAlignment="1">
      <alignment horizontal="left" vertical="center"/>
    </xf>
    <xf numFmtId="0" fontId="31" fillId="0" borderId="31" xfId="5" applyBorder="1" applyAlignment="1">
      <alignment vertical="center" wrapText="1"/>
    </xf>
    <xf numFmtId="0" fontId="27" fillId="17" borderId="29" xfId="0" applyFont="1" applyFill="1" applyBorder="1" applyAlignment="1">
      <alignment horizontal="center" vertical="center"/>
    </xf>
    <xf numFmtId="0" fontId="27" fillId="17" borderId="31" xfId="0" applyFont="1" applyFill="1" applyBorder="1" applyAlignment="1">
      <alignment horizontal="center" vertical="center"/>
    </xf>
    <xf numFmtId="0" fontId="5" fillId="5" borderId="81" xfId="0" applyFont="1" applyFill="1" applyBorder="1" applyAlignment="1">
      <alignment horizontal="center" vertical="center" wrapText="1"/>
    </xf>
    <xf numFmtId="0" fontId="5" fillId="5" borderId="30" xfId="0" applyFont="1" applyFill="1" applyBorder="1" applyAlignment="1">
      <alignment horizontal="left" vertical="center" wrapText="1"/>
    </xf>
    <xf numFmtId="0" fontId="5" fillId="0" borderId="28" xfId="0" applyFont="1" applyBorder="1" applyAlignment="1">
      <alignment horizontal="left" vertical="center" wrapText="1"/>
    </xf>
    <xf numFmtId="0" fontId="5" fillId="0" borderId="82" xfId="0" applyFont="1" applyBorder="1" applyAlignment="1">
      <alignment horizontal="center" vertical="center" wrapText="1"/>
    </xf>
    <xf numFmtId="0" fontId="5" fillId="0" borderId="30" xfId="0" applyFont="1" applyBorder="1" applyAlignment="1">
      <alignment horizontal="left" vertical="center" wrapText="1"/>
    </xf>
    <xf numFmtId="0" fontId="5" fillId="9" borderId="20" xfId="0" applyFont="1" applyFill="1" applyBorder="1" applyAlignment="1">
      <alignment horizontal="center" vertical="center" wrapText="1"/>
    </xf>
    <xf numFmtId="0" fontId="5" fillId="5" borderId="19" xfId="0" applyFont="1" applyFill="1" applyBorder="1" applyAlignment="1">
      <alignment horizontal="left" vertical="center" wrapText="1"/>
    </xf>
    <xf numFmtId="0" fontId="5" fillId="0" borderId="45" xfId="0" applyFont="1" applyBorder="1" applyAlignment="1">
      <alignment horizontal="left" vertical="center" wrapText="1"/>
    </xf>
    <xf numFmtId="0" fontId="5" fillId="3" borderId="81" xfId="0" applyFont="1" applyFill="1" applyBorder="1" applyAlignment="1">
      <alignment horizontal="center" vertical="center" wrapText="1"/>
    </xf>
    <xf numFmtId="0" fontId="5" fillId="0" borderId="19" xfId="0" applyFont="1" applyBorder="1" applyAlignment="1">
      <alignment horizontal="left" vertical="center" wrapText="1"/>
    </xf>
    <xf numFmtId="0" fontId="5" fillId="0" borderId="46" xfId="0" applyFont="1" applyBorder="1" applyAlignment="1">
      <alignment horizontal="left" vertical="center" wrapText="1"/>
    </xf>
    <xf numFmtId="0" fontId="5" fillId="5" borderId="20" xfId="0" applyFont="1" applyFill="1" applyBorder="1" applyAlignment="1">
      <alignment horizontal="left" vertical="center" wrapText="1"/>
    </xf>
    <xf numFmtId="0" fontId="5" fillId="0" borderId="37" xfId="0" applyFont="1" applyBorder="1" applyAlignment="1">
      <alignment horizontal="left" vertical="center" wrapText="1"/>
    </xf>
    <xf numFmtId="0" fontId="5" fillId="0" borderId="29" xfId="0" applyFont="1" applyBorder="1" applyAlignment="1">
      <alignment horizontal="left" vertical="center" wrapText="1"/>
    </xf>
    <xf numFmtId="0" fontId="5" fillId="5" borderId="80" xfId="0" applyFont="1" applyFill="1" applyBorder="1" applyAlignment="1">
      <alignment horizontal="center" vertical="center" wrapText="1"/>
    </xf>
    <xf numFmtId="0" fontId="5" fillId="5" borderId="37" xfId="0" applyFont="1" applyFill="1" applyBorder="1" applyAlignment="1">
      <alignment horizontal="left" vertical="center" wrapText="1"/>
    </xf>
    <xf numFmtId="0" fontId="5" fillId="5" borderId="87"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47" xfId="0" applyFont="1" applyBorder="1" applyAlignment="1">
      <alignment horizontal="left" vertical="center" wrapText="1"/>
    </xf>
    <xf numFmtId="0" fontId="5" fillId="5" borderId="0" xfId="0" applyFont="1" applyFill="1" applyAlignment="1">
      <alignment horizontal="left" vertical="center" wrapText="1"/>
    </xf>
    <xf numFmtId="0" fontId="25" fillId="16" borderId="47" xfId="0" applyFont="1" applyFill="1" applyBorder="1" applyAlignment="1">
      <alignment vertical="center" wrapText="1"/>
    </xf>
    <xf numFmtId="0" fontId="25" fillId="16" borderId="48" xfId="0" applyFont="1" applyFill="1" applyBorder="1" applyAlignment="1">
      <alignment vertical="center" wrapText="1"/>
    </xf>
    <xf numFmtId="0" fontId="5" fillId="5" borderId="6" xfId="0" applyFont="1" applyFill="1" applyBorder="1" applyAlignment="1">
      <alignment horizontal="left" vertical="center" wrapText="1"/>
    </xf>
    <xf numFmtId="0" fontId="5" fillId="0" borderId="48" xfId="0" applyFont="1" applyBorder="1" applyAlignment="1">
      <alignment horizontal="left" vertical="center" wrapText="1"/>
    </xf>
    <xf numFmtId="0" fontId="5" fillId="5" borderId="82" xfId="0" applyFont="1" applyFill="1" applyBorder="1" applyAlignment="1">
      <alignment horizontal="center" vertical="center" wrapText="1"/>
    </xf>
    <xf numFmtId="0" fontId="5" fillId="5" borderId="46" xfId="0" applyFont="1" applyFill="1" applyBorder="1" applyAlignment="1">
      <alignment horizontal="left" vertical="center" wrapText="1"/>
    </xf>
    <xf numFmtId="0" fontId="5" fillId="5" borderId="45" xfId="0" applyFont="1" applyFill="1" applyBorder="1" applyAlignment="1">
      <alignment horizontal="left" vertical="center" wrapText="1"/>
    </xf>
    <xf numFmtId="0" fontId="5" fillId="5" borderId="11" xfId="0" applyFont="1" applyFill="1" applyBorder="1" applyAlignment="1">
      <alignment horizontal="center" vertical="center" wrapText="1"/>
    </xf>
    <xf numFmtId="0" fontId="5" fillId="5" borderId="40" xfId="0" applyFont="1" applyFill="1" applyBorder="1" applyAlignment="1">
      <alignment horizontal="left" vertical="center" wrapText="1"/>
    </xf>
    <xf numFmtId="0" fontId="5" fillId="0" borderId="40" xfId="0" applyFont="1" applyBorder="1" applyAlignment="1">
      <alignment horizontal="left" vertical="center" wrapText="1"/>
    </xf>
    <xf numFmtId="0" fontId="5" fillId="0" borderId="39" xfId="0" applyFont="1" applyBorder="1" applyAlignment="1">
      <alignment horizontal="center" vertical="center" wrapText="1"/>
    </xf>
    <xf numFmtId="0" fontId="5" fillId="0" borderId="28" xfId="0" applyFont="1" applyBorder="1" applyAlignment="1">
      <alignment horizontal="center" vertical="center" wrapText="1"/>
    </xf>
    <xf numFmtId="0" fontId="2" fillId="14" borderId="71" xfId="6" applyFill="1" applyBorder="1" applyAlignment="1">
      <alignment vertical="center" wrapText="1"/>
    </xf>
    <xf numFmtId="0" fontId="2" fillId="14" borderId="80" xfId="6" applyFill="1" applyBorder="1" applyAlignment="1">
      <alignment vertical="center" wrapText="1"/>
    </xf>
    <xf numFmtId="0" fontId="2" fillId="14" borderId="56" xfId="6" applyFill="1" applyBorder="1" applyAlignment="1">
      <alignment vertical="center" wrapText="1"/>
    </xf>
    <xf numFmtId="0" fontId="2" fillId="14" borderId="57" xfId="6" applyFill="1" applyBorder="1" applyAlignment="1">
      <alignment vertical="center" wrapText="1"/>
    </xf>
    <xf numFmtId="0" fontId="0" fillId="5" borderId="71" xfId="6" applyFont="1" applyFill="1" applyBorder="1" applyAlignment="1">
      <alignment horizontal="center" vertical="center" wrapText="1"/>
    </xf>
    <xf numFmtId="0" fontId="0" fillId="5" borderId="51" xfId="6" applyFont="1" applyFill="1" applyBorder="1" applyAlignment="1">
      <alignment horizontal="center" vertical="center" wrapText="1"/>
    </xf>
    <xf numFmtId="0" fontId="57" fillId="5" borderId="81" xfId="5" applyFont="1" applyFill="1" applyBorder="1" applyAlignment="1">
      <alignment horizontal="center" vertical="center" wrapText="1"/>
    </xf>
    <xf numFmtId="0" fontId="57" fillId="5" borderId="30" xfId="0" applyFont="1" applyFill="1" applyBorder="1" applyAlignment="1">
      <alignment vertical="center" wrapText="1"/>
    </xf>
    <xf numFmtId="0" fontId="57" fillId="5" borderId="70" xfId="5" applyFont="1" applyFill="1" applyBorder="1" applyAlignment="1">
      <alignment horizontal="center" vertical="center" wrapText="1"/>
    </xf>
    <xf numFmtId="0" fontId="57" fillId="14" borderId="69" xfId="5" applyFont="1" applyFill="1" applyBorder="1" applyAlignment="1">
      <alignment horizontal="center" vertical="center" wrapText="1"/>
    </xf>
    <xf numFmtId="0" fontId="30" fillId="14" borderId="23" xfId="6" applyFont="1" applyFill="1" applyBorder="1" applyAlignment="1">
      <alignment horizontal="center" vertical="center" wrapText="1"/>
    </xf>
    <xf numFmtId="0" fontId="30" fillId="14" borderId="24" xfId="6" applyFont="1" applyFill="1" applyBorder="1" applyAlignment="1">
      <alignment horizontal="center" vertical="center" wrapText="1"/>
    </xf>
    <xf numFmtId="0" fontId="57" fillId="5" borderId="28" xfId="5" applyFont="1" applyFill="1" applyBorder="1" applyAlignment="1">
      <alignment horizontal="center" vertical="center" wrapText="1"/>
    </xf>
    <xf numFmtId="0" fontId="2" fillId="14" borderId="82" xfId="6" applyFill="1" applyBorder="1" applyAlignment="1">
      <alignment vertical="center" wrapText="1"/>
    </xf>
    <xf numFmtId="0" fontId="57" fillId="14" borderId="31" xfId="5" applyFont="1" applyFill="1" applyBorder="1" applyAlignment="1">
      <alignment horizontal="center" vertical="center" wrapText="1"/>
    </xf>
    <xf numFmtId="0" fontId="75" fillId="0" borderId="0" xfId="0" applyFont="1" applyAlignment="1">
      <alignment horizontal="left" vertical="center" wrapText="1" indent="2"/>
    </xf>
    <xf numFmtId="0" fontId="71" fillId="28" borderId="19" xfId="0" applyFont="1" applyFill="1" applyBorder="1" applyAlignment="1">
      <alignment horizontal="left" vertical="center" wrapText="1" indent="2"/>
    </xf>
    <xf numFmtId="0" fontId="75" fillId="0" borderId="46" xfId="0" applyFont="1" applyBorder="1" applyAlignment="1">
      <alignment horizontal="left" vertical="center" wrapText="1" indent="2"/>
    </xf>
    <xf numFmtId="0" fontId="75" fillId="0" borderId="40" xfId="0" applyFont="1" applyBorder="1" applyAlignment="1">
      <alignment horizontal="left" vertical="center" wrapText="1" indent="2"/>
    </xf>
    <xf numFmtId="0" fontId="75" fillId="0" borderId="45" xfId="0" applyFont="1" applyBorder="1" applyAlignment="1">
      <alignment horizontal="left" vertical="center" wrapText="1" indent="2"/>
    </xf>
    <xf numFmtId="0" fontId="75" fillId="6" borderId="20" xfId="0" applyFont="1" applyFill="1" applyBorder="1" applyAlignment="1">
      <alignment horizontal="left" vertical="center" wrapText="1" indent="2"/>
    </xf>
    <xf numFmtId="0" fontId="71" fillId="20" borderId="19" xfId="0" applyFont="1" applyFill="1" applyBorder="1" applyAlignment="1">
      <alignment horizontal="left" vertical="center" wrapText="1" indent="2"/>
    </xf>
    <xf numFmtId="0" fontId="71" fillId="0" borderId="40" xfId="0" applyFont="1" applyBorder="1" applyAlignment="1">
      <alignment horizontal="left" vertical="center" wrapText="1" indent="2"/>
    </xf>
    <xf numFmtId="0" fontId="71" fillId="0" borderId="45" xfId="0" applyFont="1" applyBorder="1" applyAlignment="1">
      <alignment horizontal="left" vertical="center" wrapText="1" indent="2"/>
    </xf>
    <xf numFmtId="0" fontId="75" fillId="0" borderId="48" xfId="0" applyFont="1" applyBorder="1" applyAlignment="1">
      <alignment horizontal="left" vertical="center" wrapText="1" indent="2"/>
    </xf>
    <xf numFmtId="0" fontId="75" fillId="0" borderId="6" xfId="0" applyFont="1" applyBorder="1" applyAlignment="1">
      <alignment horizontal="left" vertical="center" wrapText="1" indent="2"/>
    </xf>
    <xf numFmtId="0" fontId="75" fillId="0" borderId="47" xfId="0" applyFont="1" applyBorder="1" applyAlignment="1">
      <alignment horizontal="left" vertical="center" wrapText="1" indent="2"/>
    </xf>
    <xf numFmtId="0" fontId="75" fillId="0" borderId="37" xfId="0" applyFont="1" applyBorder="1" applyAlignment="1">
      <alignment horizontal="left" vertical="center" wrapText="1" indent="2"/>
    </xf>
    <xf numFmtId="0" fontId="71" fillId="28" borderId="20" xfId="0" applyFont="1" applyFill="1" applyBorder="1" applyAlignment="1">
      <alignment horizontal="left" vertical="center" wrapText="1" indent="2"/>
    </xf>
    <xf numFmtId="0" fontId="75" fillId="6" borderId="40" xfId="0" applyFont="1" applyFill="1" applyBorder="1" applyAlignment="1">
      <alignment horizontal="left" vertical="center" wrapText="1" indent="2"/>
    </xf>
    <xf numFmtId="0" fontId="75" fillId="0" borderId="71" xfId="0" applyFont="1" applyBorder="1" applyAlignment="1">
      <alignment horizontal="left" vertical="center" wrapText="1" indent="2"/>
    </xf>
    <xf numFmtId="0" fontId="71" fillId="0" borderId="0" xfId="0" applyFont="1" applyAlignment="1">
      <alignment horizontal="left" vertical="center" wrapText="1" indent="2"/>
    </xf>
    <xf numFmtId="0" fontId="75" fillId="0" borderId="50" xfId="0" applyFont="1" applyBorder="1" applyAlignment="1">
      <alignment horizontal="left" vertical="center" wrapText="1" indent="2"/>
    </xf>
    <xf numFmtId="0" fontId="75" fillId="0" borderId="56" xfId="0" applyFont="1" applyBorder="1" applyAlignment="1">
      <alignment horizontal="left" vertical="center" wrapText="1" indent="2"/>
    </xf>
    <xf numFmtId="0" fontId="75" fillId="6" borderId="29" xfId="0" applyFont="1" applyFill="1" applyBorder="1" applyAlignment="1">
      <alignment horizontal="left" vertical="center" wrapText="1" indent="2"/>
    </xf>
    <xf numFmtId="0" fontId="75" fillId="0" borderId="31" xfId="0" applyFont="1" applyBorder="1" applyAlignment="1">
      <alignment vertical="center" wrapText="1"/>
    </xf>
    <xf numFmtId="0" fontId="69" fillId="26" borderId="30" xfId="0" applyFont="1" applyFill="1" applyBorder="1" applyAlignment="1">
      <alignment horizontal="left" vertical="center" wrapText="1" indent="2"/>
    </xf>
    <xf numFmtId="0" fontId="75" fillId="6" borderId="47" xfId="0" applyFont="1" applyFill="1" applyBorder="1" applyAlignment="1">
      <alignment horizontal="left" vertical="center" wrapText="1" indent="2"/>
    </xf>
    <xf numFmtId="0" fontId="74" fillId="6" borderId="29" xfId="0" applyFont="1" applyFill="1" applyBorder="1" applyAlignment="1">
      <alignment horizontal="left" vertical="center" wrapText="1" indent="2"/>
    </xf>
    <xf numFmtId="0" fontId="74" fillId="6" borderId="47" xfId="0" applyFont="1" applyFill="1" applyBorder="1" applyAlignment="1">
      <alignment horizontal="left" vertical="center" wrapText="1" indent="2"/>
    </xf>
    <xf numFmtId="0" fontId="67" fillId="0" borderId="0" xfId="0" applyFont="1" applyAlignment="1">
      <alignment horizontal="center" vertical="center"/>
    </xf>
    <xf numFmtId="0" fontId="71" fillId="0" borderId="0" xfId="0" applyFont="1" applyAlignment="1">
      <alignment horizontal="center" vertical="center"/>
    </xf>
    <xf numFmtId="0" fontId="71" fillId="28" borderId="23" xfId="0" applyFont="1" applyFill="1" applyBorder="1" applyAlignment="1">
      <alignment horizontal="center" vertical="center" wrapText="1"/>
    </xf>
    <xf numFmtId="0" fontId="74" fillId="6" borderId="70" xfId="0" applyFont="1" applyFill="1" applyBorder="1" applyAlignment="1">
      <alignment horizontal="center" vertical="center" wrapText="1"/>
    </xf>
    <xf numFmtId="0" fontId="75" fillId="5" borderId="29" xfId="0" applyFont="1" applyFill="1" applyBorder="1" applyAlignment="1">
      <alignment horizontal="center" vertical="center" wrapText="1"/>
    </xf>
    <xf numFmtId="0" fontId="75" fillId="5" borderId="28" xfId="0" applyFont="1" applyFill="1" applyBorder="1" applyAlignment="1">
      <alignment horizontal="center" vertical="center" wrapText="1"/>
    </xf>
    <xf numFmtId="0" fontId="71" fillId="5" borderId="28" xfId="0" applyFont="1" applyFill="1" applyBorder="1" applyAlignment="1">
      <alignment horizontal="center" vertical="center"/>
    </xf>
    <xf numFmtId="0" fontId="71" fillId="5" borderId="30" xfId="0" applyFont="1" applyFill="1" applyBorder="1" applyAlignment="1">
      <alignment horizontal="center" vertical="center"/>
    </xf>
    <xf numFmtId="0" fontId="71" fillId="28" borderId="81" xfId="0" applyFont="1" applyFill="1" applyBorder="1" applyAlignment="1">
      <alignment horizontal="center" vertical="center" wrapText="1"/>
    </xf>
    <xf numFmtId="0" fontId="75" fillId="6" borderId="70" xfId="0" applyFont="1" applyFill="1" applyBorder="1" applyAlignment="1">
      <alignment horizontal="center" vertical="center" wrapText="1"/>
    </xf>
    <xf numFmtId="0" fontId="75" fillId="6" borderId="87" xfId="0" applyFont="1" applyFill="1" applyBorder="1" applyAlignment="1">
      <alignment horizontal="center" vertical="center" wrapText="1"/>
    </xf>
    <xf numFmtId="0" fontId="75" fillId="5" borderId="30" xfId="0" applyFont="1" applyFill="1" applyBorder="1" applyAlignment="1">
      <alignment horizontal="center" vertical="center" wrapText="1"/>
    </xf>
    <xf numFmtId="0" fontId="71" fillId="20" borderId="23" xfId="0" applyFont="1" applyFill="1" applyBorder="1" applyAlignment="1">
      <alignment horizontal="center" vertical="center" wrapText="1"/>
    </xf>
    <xf numFmtId="0" fontId="75" fillId="5" borderId="46" xfId="0" applyFont="1" applyFill="1" applyBorder="1" applyAlignment="1">
      <alignment horizontal="center" vertical="center" wrapText="1"/>
    </xf>
    <xf numFmtId="0" fontId="75" fillId="5" borderId="40" xfId="0" applyFont="1" applyFill="1" applyBorder="1" applyAlignment="1">
      <alignment horizontal="center" vertical="center" wrapText="1"/>
    </xf>
    <xf numFmtId="0" fontId="75" fillId="5" borderId="45" xfId="0" applyFont="1" applyFill="1" applyBorder="1" applyAlignment="1">
      <alignment horizontal="center" vertical="center" wrapText="1"/>
    </xf>
    <xf numFmtId="0" fontId="71" fillId="0" borderId="0" xfId="0" applyFont="1" applyAlignment="1">
      <alignment horizontal="center" vertical="center" wrapText="1"/>
    </xf>
    <xf numFmtId="0" fontId="75" fillId="5" borderId="48" xfId="0" applyFont="1" applyFill="1" applyBorder="1" applyAlignment="1">
      <alignment horizontal="center" vertical="center" wrapText="1"/>
    </xf>
    <xf numFmtId="0" fontId="75" fillId="5" borderId="39" xfId="0" applyFont="1" applyFill="1" applyBorder="1" applyAlignment="1">
      <alignment horizontal="center" vertical="center" wrapText="1"/>
    </xf>
    <xf numFmtId="0" fontId="75" fillId="5" borderId="6" xfId="0" applyFont="1" applyFill="1" applyBorder="1" applyAlignment="1">
      <alignment horizontal="center" vertical="center" wrapText="1"/>
    </xf>
    <xf numFmtId="0" fontId="0" fillId="30" borderId="71" xfId="6" applyFont="1" applyFill="1" applyBorder="1" applyAlignment="1">
      <alignment horizontal="center" vertical="center" wrapText="1"/>
    </xf>
    <xf numFmtId="0" fontId="71" fillId="5" borderId="29" xfId="0" applyFont="1" applyFill="1" applyBorder="1" applyAlignment="1">
      <alignment horizontal="center" vertical="center"/>
    </xf>
    <xf numFmtId="0" fontId="71" fillId="5" borderId="30" xfId="0" applyFont="1" applyFill="1" applyBorder="1" applyAlignment="1">
      <alignment horizontal="center" vertical="center" wrapText="1"/>
    </xf>
    <xf numFmtId="0" fontId="67" fillId="5" borderId="30" xfId="0" applyFont="1" applyFill="1" applyBorder="1" applyAlignment="1">
      <alignment horizontal="center" vertical="center"/>
    </xf>
    <xf numFmtId="0" fontId="0" fillId="0" borderId="0" xfId="0" applyAlignment="1">
      <alignment horizontal="center" vertical="center"/>
    </xf>
    <xf numFmtId="0" fontId="34" fillId="0" borderId="0" xfId="0" applyFont="1" applyAlignment="1">
      <alignment horizontal="center" vertical="center"/>
    </xf>
    <xf numFmtId="0" fontId="31" fillId="0" borderId="0" xfId="0" applyFont="1" applyAlignment="1">
      <alignment horizontal="center" vertical="center"/>
    </xf>
    <xf numFmtId="0" fontId="71" fillId="28" borderId="31" xfId="0" applyFont="1" applyFill="1" applyBorder="1" applyAlignment="1">
      <alignment horizontal="center" vertical="center" wrapText="1"/>
    </xf>
    <xf numFmtId="0" fontId="75" fillId="6" borderId="31" xfId="0" applyFont="1" applyFill="1" applyBorder="1" applyAlignment="1">
      <alignment horizontal="center" vertical="center" wrapText="1"/>
    </xf>
    <xf numFmtId="0" fontId="31" fillId="5" borderId="29" xfId="0" applyFont="1" applyFill="1" applyBorder="1" applyAlignment="1">
      <alignment horizontal="center" vertical="center"/>
    </xf>
    <xf numFmtId="0" fontId="31" fillId="5" borderId="28" xfId="0" applyFont="1" applyFill="1" applyBorder="1" applyAlignment="1">
      <alignment horizontal="center" vertical="center"/>
    </xf>
    <xf numFmtId="0" fontId="31" fillId="5" borderId="30" xfId="0" applyFont="1" applyFill="1" applyBorder="1" applyAlignment="1">
      <alignment horizontal="center" vertical="center"/>
    </xf>
    <xf numFmtId="0" fontId="75" fillId="6" borderId="29" xfId="0" applyFont="1" applyFill="1" applyBorder="1" applyAlignment="1">
      <alignment horizontal="center" vertical="center" wrapText="1"/>
    </xf>
    <xf numFmtId="0" fontId="5" fillId="6" borderId="19" xfId="0" applyFont="1" applyFill="1" applyBorder="1" applyAlignment="1">
      <alignment horizontal="center" vertical="center" wrapText="1"/>
    </xf>
    <xf numFmtId="0" fontId="5" fillId="0" borderId="29" xfId="0" applyFont="1" applyBorder="1" applyAlignment="1">
      <alignment horizontal="center" vertical="center" wrapText="1"/>
    </xf>
    <xf numFmtId="0" fontId="5" fillId="5" borderId="29" xfId="0" applyFont="1" applyFill="1" applyBorder="1" applyAlignment="1">
      <alignment horizontal="left" vertical="center" wrapText="1"/>
    </xf>
    <xf numFmtId="0" fontId="5" fillId="14" borderId="31" xfId="0" applyFont="1" applyFill="1" applyBorder="1" applyAlignment="1">
      <alignment horizontal="left" vertical="center" wrapText="1"/>
    </xf>
    <xf numFmtId="0" fontId="5" fillId="14" borderId="20" xfId="0" applyFont="1" applyFill="1" applyBorder="1" applyAlignment="1">
      <alignment horizontal="left" vertical="center" wrapText="1"/>
    </xf>
    <xf numFmtId="0" fontId="5" fillId="14" borderId="19" xfId="0" applyFont="1" applyFill="1" applyBorder="1" applyAlignment="1">
      <alignment horizontal="center" vertical="center"/>
    </xf>
    <xf numFmtId="0" fontId="5" fillId="14" borderId="50" xfId="0" applyFont="1" applyFill="1" applyBorder="1" applyAlignment="1">
      <alignment horizontal="center" vertical="center"/>
    </xf>
    <xf numFmtId="0" fontId="5" fillId="14" borderId="71" xfId="0" applyFont="1" applyFill="1" applyBorder="1" applyAlignment="1">
      <alignment horizontal="center" vertical="center"/>
    </xf>
    <xf numFmtId="0" fontId="5" fillId="14" borderId="56" xfId="0" applyFont="1" applyFill="1" applyBorder="1" applyAlignment="1">
      <alignment horizontal="center" vertical="center"/>
    </xf>
    <xf numFmtId="0" fontId="5" fillId="14" borderId="19" xfId="0" applyFont="1" applyFill="1" applyBorder="1" applyAlignment="1">
      <alignment horizontal="left" vertical="center" wrapText="1"/>
    </xf>
    <xf numFmtId="0" fontId="5" fillId="14" borderId="31" xfId="0" applyFont="1" applyFill="1" applyBorder="1" applyAlignment="1">
      <alignment horizontal="center" vertical="center" wrapText="1"/>
    </xf>
    <xf numFmtId="0" fontId="27" fillId="14" borderId="31" xfId="0" applyFont="1" applyFill="1" applyBorder="1" applyAlignment="1">
      <alignment horizontal="center" vertical="center"/>
    </xf>
    <xf numFmtId="0" fontId="5" fillId="14" borderId="11" xfId="0" applyFont="1" applyFill="1" applyBorder="1" applyAlignment="1">
      <alignment horizontal="left" vertical="center" wrapText="1"/>
    </xf>
    <xf numFmtId="0" fontId="5" fillId="14" borderId="11" xfId="0" applyFont="1" applyFill="1" applyBorder="1" applyAlignment="1">
      <alignment horizontal="center" vertical="center" wrapText="1"/>
    </xf>
    <xf numFmtId="0" fontId="27" fillId="17" borderId="30" xfId="0" applyFont="1" applyFill="1" applyBorder="1" applyAlignment="1">
      <alignment horizontal="center" vertical="center"/>
    </xf>
    <xf numFmtId="0" fontId="81" fillId="14" borderId="19" xfId="0" applyFont="1" applyFill="1" applyBorder="1" applyAlignment="1">
      <alignment horizontal="center" vertical="center"/>
    </xf>
    <xf numFmtId="2" fontId="82" fillId="11" borderId="37" xfId="0" applyNumberFormat="1" applyFont="1" applyFill="1" applyBorder="1"/>
    <xf numFmtId="0" fontId="25" fillId="16" borderId="0" xfId="0" applyFont="1" applyFill="1" applyAlignment="1">
      <alignment vertical="center" wrapText="1"/>
    </xf>
    <xf numFmtId="0" fontId="25" fillId="16" borderId="39" xfId="0" applyFont="1" applyFill="1" applyBorder="1" applyAlignment="1">
      <alignment vertical="center" wrapText="1"/>
    </xf>
    <xf numFmtId="0" fontId="5" fillId="15" borderId="37" xfId="0" applyFont="1" applyFill="1" applyBorder="1" applyAlignment="1">
      <alignment vertical="center" wrapText="1"/>
    </xf>
    <xf numFmtId="0" fontId="5" fillId="15" borderId="6" xfId="0" applyFont="1" applyFill="1" applyBorder="1" applyAlignment="1">
      <alignment vertical="center" wrapText="1"/>
    </xf>
    <xf numFmtId="0" fontId="34" fillId="20" borderId="29" xfId="5" applyFont="1" applyFill="1" applyBorder="1" applyAlignment="1">
      <alignment horizontal="center" vertical="center" textRotation="44" wrapText="1"/>
    </xf>
    <xf numFmtId="0" fontId="0" fillId="5" borderId="48" xfId="0" applyFill="1" applyBorder="1" applyAlignment="1">
      <alignment horizontal="center" vertical="center"/>
    </xf>
    <xf numFmtId="0" fontId="0" fillId="5" borderId="39" xfId="0" applyFill="1" applyBorder="1" applyAlignment="1">
      <alignment horizontal="center" vertical="center"/>
    </xf>
    <xf numFmtId="0" fontId="0" fillId="5" borderId="6" xfId="0" applyFill="1" applyBorder="1" applyAlignment="1">
      <alignment horizontal="center" vertical="center"/>
    </xf>
    <xf numFmtId="0" fontId="0" fillId="5" borderId="29" xfId="0" applyFill="1" applyBorder="1" applyAlignment="1">
      <alignment horizontal="center" vertical="center"/>
    </xf>
    <xf numFmtId="0" fontId="0" fillId="5" borderId="28" xfId="0" applyFill="1" applyBorder="1" applyAlignment="1">
      <alignment horizontal="center" vertical="center"/>
    </xf>
    <xf numFmtId="0" fontId="0" fillId="5" borderId="30" xfId="0" applyFill="1" applyBorder="1" applyAlignment="1">
      <alignment horizontal="center" vertical="center"/>
    </xf>
    <xf numFmtId="0" fontId="71" fillId="20" borderId="29" xfId="0" applyFont="1" applyFill="1" applyBorder="1" applyAlignment="1">
      <alignment horizontal="center" vertical="center" wrapText="1"/>
    </xf>
    <xf numFmtId="0" fontId="71" fillId="20" borderId="31" xfId="0" applyFont="1" applyFill="1" applyBorder="1" applyAlignment="1">
      <alignment horizontal="center" vertical="center" wrapText="1"/>
    </xf>
    <xf numFmtId="0" fontId="71" fillId="28" borderId="29" xfId="0" applyFont="1" applyFill="1" applyBorder="1" applyAlignment="1">
      <alignment horizontal="center" vertical="center" wrapText="1"/>
    </xf>
    <xf numFmtId="0" fontId="76" fillId="0" borderId="0" xfId="0" applyFont="1" applyAlignment="1">
      <alignment horizontal="center" vertical="center"/>
    </xf>
    <xf numFmtId="0" fontId="75" fillId="0" borderId="0" xfId="0" applyFont="1" applyAlignment="1">
      <alignment horizontal="center" vertical="center" wrapText="1"/>
    </xf>
    <xf numFmtId="0" fontId="75" fillId="6" borderId="28" xfId="0" applyFont="1" applyFill="1" applyBorder="1" applyAlignment="1">
      <alignment horizontal="center" vertical="center" wrapText="1"/>
    </xf>
    <xf numFmtId="0" fontId="75" fillId="5" borderId="31" xfId="0" applyFont="1" applyFill="1" applyBorder="1" applyAlignment="1">
      <alignment horizontal="center" vertical="center" wrapText="1"/>
    </xf>
    <xf numFmtId="0" fontId="74" fillId="6" borderId="31" xfId="0" applyFont="1" applyFill="1" applyBorder="1" applyAlignment="1">
      <alignment horizontal="center" vertical="center" wrapText="1"/>
    </xf>
    <xf numFmtId="0" fontId="0" fillId="14" borderId="37" xfId="0" applyFill="1" applyBorder="1"/>
    <xf numFmtId="0" fontId="5" fillId="7" borderId="105" xfId="0" applyFont="1" applyFill="1" applyBorder="1" applyAlignment="1">
      <alignment horizontal="center" vertical="center" textRotation="90" wrapText="1"/>
    </xf>
    <xf numFmtId="0" fontId="11" fillId="4" borderId="83" xfId="0" applyFont="1" applyFill="1" applyBorder="1" applyAlignment="1">
      <alignment horizontal="center" vertical="center" wrapText="1"/>
    </xf>
    <xf numFmtId="0" fontId="5" fillId="4" borderId="11" xfId="0" applyFont="1" applyFill="1" applyBorder="1" applyAlignment="1">
      <alignment horizontal="left" vertical="center" wrapText="1"/>
    </xf>
    <xf numFmtId="0" fontId="5" fillId="8" borderId="11" xfId="0" applyFont="1" applyFill="1" applyBorder="1" applyAlignment="1">
      <alignment horizontal="left" vertical="center" wrapText="1"/>
    </xf>
    <xf numFmtId="0" fontId="5" fillId="3" borderId="11" xfId="0" applyFont="1" applyFill="1" applyBorder="1" applyAlignment="1">
      <alignment horizontal="left" vertical="center" wrapText="1"/>
    </xf>
    <xf numFmtId="0" fontId="5" fillId="5" borderId="11" xfId="0" applyFont="1" applyFill="1" applyBorder="1" applyAlignment="1">
      <alignment horizontal="left" vertical="center" wrapText="1"/>
    </xf>
    <xf numFmtId="0" fontId="3" fillId="14" borderId="29" xfId="0" applyFont="1" applyFill="1" applyBorder="1" applyAlignment="1">
      <alignment horizontal="center" vertical="center"/>
    </xf>
    <xf numFmtId="0" fontId="5" fillId="14" borderId="28" xfId="0" applyFont="1" applyFill="1" applyBorder="1" applyAlignment="1">
      <alignment horizontal="center" vertical="center" wrapText="1"/>
    </xf>
    <xf numFmtId="0" fontId="6" fillId="14" borderId="28" xfId="0" applyFont="1" applyFill="1" applyBorder="1" applyAlignment="1">
      <alignment horizontal="center" vertical="center" wrapText="1"/>
    </xf>
    <xf numFmtId="0" fontId="5" fillId="14" borderId="28" xfId="0" applyFont="1" applyFill="1" applyBorder="1" applyAlignment="1">
      <alignment horizontal="center" vertical="center" textRotation="90" wrapText="1"/>
    </xf>
    <xf numFmtId="0" fontId="5" fillId="14" borderId="28" xfId="4" applyFont="1" applyFill="1" applyBorder="1" applyAlignment="1">
      <alignment horizontal="center" vertical="center" wrapText="1"/>
    </xf>
    <xf numFmtId="2" fontId="5" fillId="14" borderId="46" xfId="0" applyNumberFormat="1" applyFont="1" applyFill="1" applyBorder="1" applyAlignment="1">
      <alignment horizontal="center" vertical="center" wrapText="1"/>
    </xf>
    <xf numFmtId="2" fontId="5" fillId="14" borderId="48" xfId="0" applyNumberFormat="1" applyFont="1" applyFill="1" applyBorder="1" applyAlignment="1">
      <alignment horizontal="center" vertical="center" wrapText="1"/>
    </xf>
    <xf numFmtId="0" fontId="0" fillId="14" borderId="45" xfId="0" applyFill="1" applyBorder="1"/>
    <xf numFmtId="0" fontId="0" fillId="14" borderId="6" xfId="0" applyFill="1" applyBorder="1"/>
    <xf numFmtId="0" fontId="5" fillId="14" borderId="47" xfId="0" applyFont="1" applyFill="1" applyBorder="1" applyAlignment="1">
      <alignment wrapText="1"/>
    </xf>
    <xf numFmtId="0" fontId="5" fillId="0" borderId="98" xfId="0" applyFont="1" applyBorder="1" applyAlignment="1">
      <alignment vertical="center" wrapText="1"/>
    </xf>
    <xf numFmtId="0" fontId="5" fillId="0" borderId="61" xfId="0" applyFont="1" applyBorder="1" applyAlignment="1">
      <alignment vertical="center" wrapText="1"/>
    </xf>
    <xf numFmtId="0" fontId="5" fillId="0" borderId="41" xfId="0" applyFont="1" applyBorder="1" applyAlignment="1">
      <alignment vertical="center" wrapText="1"/>
    </xf>
    <xf numFmtId="0" fontId="5" fillId="0" borderId="42" xfId="0" applyFont="1" applyBorder="1" applyAlignment="1">
      <alignment vertical="center" wrapText="1"/>
    </xf>
    <xf numFmtId="0" fontId="5" fillId="0" borderId="58" xfId="0" applyFont="1" applyBorder="1" applyAlignment="1">
      <alignment vertical="center" wrapText="1"/>
    </xf>
    <xf numFmtId="0" fontId="5" fillId="0" borderId="96" xfId="0" applyFont="1" applyBorder="1" applyAlignment="1">
      <alignment vertical="center" wrapText="1"/>
    </xf>
    <xf numFmtId="0" fontId="5" fillId="0" borderId="71" xfId="0" applyFont="1" applyBorder="1" applyAlignment="1">
      <alignment vertical="center" wrapText="1"/>
    </xf>
    <xf numFmtId="0" fontId="5" fillId="0" borderId="31" xfId="0" applyFont="1" applyBorder="1" applyAlignment="1">
      <alignment vertical="center" wrapText="1"/>
    </xf>
    <xf numFmtId="0" fontId="5" fillId="0" borderId="79" xfId="0" applyFont="1" applyBorder="1" applyAlignment="1">
      <alignment vertical="center" wrapText="1"/>
    </xf>
    <xf numFmtId="0" fontId="5" fillId="0" borderId="26" xfId="0" applyFont="1" applyBorder="1" applyAlignment="1">
      <alignment vertical="center" wrapText="1"/>
    </xf>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6" xfId="0" applyFont="1" applyBorder="1" applyAlignment="1">
      <alignment vertical="center" wrapText="1"/>
    </xf>
    <xf numFmtId="0" fontId="5" fillId="0" borderId="17" xfId="0" applyFont="1" applyBorder="1" applyAlignment="1">
      <alignment vertical="center" wrapText="1"/>
    </xf>
    <xf numFmtId="0" fontId="5" fillId="14" borderId="32" xfId="0" applyFont="1" applyFill="1" applyBorder="1" applyAlignment="1">
      <alignment vertical="center" wrapText="1"/>
    </xf>
    <xf numFmtId="0" fontId="5" fillId="14" borderId="34" xfId="0" applyFont="1" applyFill="1" applyBorder="1" applyAlignment="1">
      <alignment vertical="center" wrapText="1"/>
    </xf>
    <xf numFmtId="0" fontId="5" fillId="0" borderId="0" xfId="0" applyFont="1" applyAlignment="1">
      <alignment vertical="center" wrapText="1"/>
    </xf>
    <xf numFmtId="0" fontId="5" fillId="14" borderId="23" xfId="0" applyFont="1" applyFill="1" applyBorder="1" applyAlignment="1">
      <alignment horizontal="center" vertical="center"/>
    </xf>
    <xf numFmtId="0" fontId="5" fillId="14" borderId="69" xfId="0" applyFont="1" applyFill="1" applyBorder="1" applyAlignment="1">
      <alignment horizontal="center" vertical="center"/>
    </xf>
    <xf numFmtId="0" fontId="5" fillId="14" borderId="81" xfId="0" applyFont="1" applyFill="1" applyBorder="1" applyAlignment="1">
      <alignment horizontal="center" vertical="center"/>
    </xf>
    <xf numFmtId="0" fontId="5" fillId="14" borderId="86" xfId="0" applyFont="1" applyFill="1" applyBorder="1" applyAlignment="1">
      <alignment horizontal="center" vertical="center"/>
    </xf>
    <xf numFmtId="0" fontId="5" fillId="14" borderId="80" xfId="0" applyFont="1" applyFill="1" applyBorder="1" applyAlignment="1">
      <alignment horizontal="center" vertical="center"/>
    </xf>
    <xf numFmtId="0" fontId="5" fillId="14" borderId="29" xfId="0" applyFont="1" applyFill="1" applyBorder="1" applyAlignment="1">
      <alignment horizontal="center" vertical="center"/>
    </xf>
    <xf numFmtId="0" fontId="5" fillId="14" borderId="51" xfId="0" applyFont="1" applyFill="1" applyBorder="1" applyAlignment="1">
      <alignment horizontal="center" vertical="center"/>
    </xf>
    <xf numFmtId="0" fontId="5" fillId="14" borderId="74" xfId="0" applyFont="1" applyFill="1" applyBorder="1" applyAlignment="1">
      <alignment horizontal="center" vertical="center"/>
    </xf>
    <xf numFmtId="0" fontId="5" fillId="14" borderId="73" xfId="0" applyFont="1" applyFill="1" applyBorder="1" applyAlignment="1">
      <alignment horizontal="center" vertical="center"/>
    </xf>
    <xf numFmtId="0" fontId="5" fillId="14" borderId="70" xfId="0" applyFont="1" applyFill="1" applyBorder="1" applyAlignment="1">
      <alignment horizontal="center" vertical="center"/>
    </xf>
    <xf numFmtId="0" fontId="5" fillId="14" borderId="46" xfId="0" applyFont="1" applyFill="1" applyBorder="1" applyAlignment="1">
      <alignment horizontal="center" vertical="center"/>
    </xf>
    <xf numFmtId="0" fontId="5" fillId="5" borderId="38" xfId="0" applyFont="1" applyFill="1" applyBorder="1" applyAlignment="1">
      <alignment horizontal="center" vertical="top" wrapText="1"/>
    </xf>
    <xf numFmtId="0" fontId="5" fillId="0" borderId="31" xfId="0" applyFont="1" applyBorder="1" applyAlignment="1">
      <alignment horizontal="center" vertical="center"/>
    </xf>
    <xf numFmtId="0" fontId="5" fillId="5" borderId="29" xfId="0" applyFont="1" applyFill="1" applyBorder="1" applyAlignment="1">
      <alignment horizontal="center" vertical="center"/>
    </xf>
    <xf numFmtId="0" fontId="5" fillId="14" borderId="40" xfId="0" applyFont="1" applyFill="1" applyBorder="1" applyAlignment="1">
      <alignment horizontal="center" vertical="center"/>
    </xf>
    <xf numFmtId="0" fontId="5" fillId="14" borderId="85" xfId="0" applyFont="1" applyFill="1" applyBorder="1" applyAlignment="1">
      <alignment horizontal="center" vertical="center"/>
    </xf>
    <xf numFmtId="0" fontId="5" fillId="5" borderId="40" xfId="0" applyFont="1" applyFill="1" applyBorder="1" applyAlignment="1">
      <alignment horizontal="center" vertical="center"/>
    </xf>
    <xf numFmtId="0" fontId="57" fillId="32" borderId="23" xfId="5" applyFont="1" applyFill="1" applyBorder="1" applyAlignment="1">
      <alignment horizontal="center" vertical="center" wrapText="1"/>
    </xf>
    <xf numFmtId="0" fontId="57" fillId="32" borderId="69" xfId="5" applyFont="1" applyFill="1" applyBorder="1" applyAlignment="1">
      <alignment horizontal="center" vertical="center" wrapText="1"/>
    </xf>
    <xf numFmtId="0" fontId="55" fillId="32" borderId="69" xfId="5" applyFont="1" applyFill="1" applyBorder="1" applyAlignment="1">
      <alignment horizontal="center" vertical="center" wrapText="1"/>
    </xf>
    <xf numFmtId="165" fontId="5" fillId="9" borderId="29" xfId="0" applyNumberFormat="1" applyFont="1" applyFill="1" applyBorder="1" applyAlignment="1">
      <alignment horizontal="center" vertical="center"/>
    </xf>
    <xf numFmtId="165" fontId="6" fillId="8" borderId="6" xfId="0" applyNumberFormat="1" applyFont="1" applyFill="1" applyBorder="1" applyAlignment="1">
      <alignment horizontal="center" vertical="center" wrapText="1"/>
    </xf>
    <xf numFmtId="165" fontId="6" fillId="5" borderId="6" xfId="0" applyNumberFormat="1" applyFont="1" applyFill="1" applyBorder="1" applyAlignment="1">
      <alignment horizontal="center" vertical="center" wrapText="1"/>
    </xf>
    <xf numFmtId="165" fontId="6" fillId="3" borderId="6" xfId="0" applyNumberFormat="1" applyFont="1" applyFill="1" applyBorder="1" applyAlignment="1">
      <alignment horizontal="center" vertical="center" wrapText="1"/>
    </xf>
    <xf numFmtId="165" fontId="6" fillId="2" borderId="6" xfId="0" applyNumberFormat="1" applyFont="1" applyFill="1" applyBorder="1" applyAlignment="1">
      <alignment horizontal="center" vertical="center" wrapText="1"/>
    </xf>
    <xf numFmtId="165" fontId="6" fillId="3" borderId="39" xfId="0" applyNumberFormat="1" applyFont="1" applyFill="1" applyBorder="1" applyAlignment="1">
      <alignment horizontal="center" vertical="center" wrapText="1"/>
    </xf>
    <xf numFmtId="1" fontId="5" fillId="0" borderId="31" xfId="0" applyNumberFormat="1" applyFont="1" applyBorder="1" applyAlignment="1">
      <alignment horizontal="center" vertical="center" wrapText="1"/>
    </xf>
    <xf numFmtId="1" fontId="5" fillId="0" borderId="19" xfId="0" applyNumberFormat="1" applyFont="1" applyBorder="1" applyAlignment="1">
      <alignment horizontal="center" vertical="center" wrapText="1"/>
    </xf>
    <xf numFmtId="165" fontId="5" fillId="3" borderId="31" xfId="0" applyNumberFormat="1" applyFont="1" applyFill="1" applyBorder="1" applyAlignment="1">
      <alignment horizontal="center" vertical="center" wrapText="1"/>
    </xf>
    <xf numFmtId="0" fontId="5" fillId="14" borderId="11" xfId="0" applyFont="1" applyFill="1" applyBorder="1" applyAlignment="1">
      <alignment horizontal="center" vertical="center"/>
    </xf>
    <xf numFmtId="0" fontId="6" fillId="14" borderId="19" xfId="0" applyFont="1" applyFill="1" applyBorder="1" applyAlignment="1">
      <alignment horizontal="center" vertical="center" wrapText="1"/>
    </xf>
    <xf numFmtId="0" fontId="6" fillId="14" borderId="11" xfId="0" applyFont="1" applyFill="1" applyBorder="1" applyAlignment="1">
      <alignment horizontal="center" vertical="center" wrapText="1"/>
    </xf>
    <xf numFmtId="0" fontId="85" fillId="14" borderId="6" xfId="0" applyFont="1" applyFill="1" applyBorder="1" applyAlignment="1">
      <alignment horizontal="center" vertical="center"/>
    </xf>
    <xf numFmtId="0" fontId="85" fillId="14" borderId="7" xfId="0" applyFont="1" applyFill="1" applyBorder="1" applyAlignment="1">
      <alignment horizontal="center" vertical="center"/>
    </xf>
    <xf numFmtId="0" fontId="85" fillId="14" borderId="76" xfId="0" applyFont="1" applyFill="1" applyBorder="1" applyAlignment="1">
      <alignment horizontal="center" vertical="center"/>
    </xf>
    <xf numFmtId="0" fontId="86" fillId="33" borderId="106" xfId="10" applyFont="1" applyFill="1" applyBorder="1"/>
    <xf numFmtId="0" fontId="87" fillId="33" borderId="107" xfId="10" applyFont="1" applyFill="1" applyBorder="1" applyAlignment="1">
      <alignment horizontal="left" vertical="center"/>
    </xf>
    <xf numFmtId="0" fontId="86" fillId="33" borderId="107" xfId="11" applyFont="1" applyFill="1" applyBorder="1" applyAlignment="1">
      <alignment horizontal="center" vertical="center" wrapText="1"/>
    </xf>
    <xf numFmtId="1" fontId="86" fillId="33" borderId="107" xfId="11" applyNumberFormat="1" applyFont="1" applyFill="1" applyBorder="1" applyAlignment="1">
      <alignment horizontal="center" vertical="center" wrapText="1"/>
    </xf>
    <xf numFmtId="1" fontId="86" fillId="33" borderId="108" xfId="11" applyNumberFormat="1" applyFont="1" applyFill="1" applyBorder="1" applyAlignment="1">
      <alignment horizontal="center" vertical="center" wrapText="1"/>
    </xf>
    <xf numFmtId="0" fontId="88" fillId="0" borderId="0" xfId="11" applyFont="1" applyAlignment="1">
      <alignment horizontal="center" vertical="center" wrapText="1"/>
    </xf>
    <xf numFmtId="0" fontId="89" fillId="0" borderId="109" xfId="11" applyFont="1" applyBorder="1">
      <alignment horizontal="center" vertical="center"/>
    </xf>
    <xf numFmtId="0" fontId="89" fillId="0" borderId="0" xfId="11" applyFont="1" applyBorder="1">
      <alignment horizontal="center" vertical="center"/>
    </xf>
    <xf numFmtId="0" fontId="89" fillId="0" borderId="110" xfId="11" applyFont="1" applyBorder="1">
      <alignment horizontal="center" vertical="center"/>
    </xf>
    <xf numFmtId="0" fontId="89" fillId="0" borderId="0" xfId="11" applyFont="1">
      <alignment horizontal="center" vertical="center"/>
    </xf>
    <xf numFmtId="0" fontId="90" fillId="34" borderId="111" xfId="11" applyFont="1" applyFill="1" applyBorder="1" applyAlignment="1">
      <alignment horizontal="center" vertical="center" wrapText="1"/>
    </xf>
    <xf numFmtId="0" fontId="88" fillId="0" borderId="0" xfId="11" applyFont="1" applyBorder="1" applyAlignment="1">
      <alignment horizontal="center" vertical="center" wrapText="1"/>
    </xf>
    <xf numFmtId="0" fontId="88" fillId="34" borderId="112" xfId="11" applyFont="1" applyFill="1" applyBorder="1" applyAlignment="1">
      <alignment horizontal="center" vertical="center" wrapText="1"/>
    </xf>
    <xf numFmtId="0" fontId="91" fillId="35" borderId="113" xfId="11" applyFont="1" applyFill="1" applyBorder="1" applyAlignment="1">
      <alignment horizontal="center" vertical="center" wrapText="1"/>
    </xf>
    <xf numFmtId="0" fontId="88" fillId="34" borderId="106" xfId="11" applyFont="1" applyFill="1" applyBorder="1" applyAlignment="1">
      <alignment horizontal="center" vertical="center" wrapText="1"/>
    </xf>
    <xf numFmtId="0" fontId="91" fillId="36" borderId="114" xfId="11" applyFont="1" applyFill="1" applyBorder="1" applyAlignment="1">
      <alignment horizontal="center" vertical="center" wrapText="1"/>
    </xf>
    <xf numFmtId="0" fontId="88" fillId="0" borderId="115" xfId="11" applyFont="1" applyBorder="1" applyAlignment="1">
      <alignment horizontal="center" vertical="center" wrapText="1"/>
    </xf>
    <xf numFmtId="1" fontId="88" fillId="0" borderId="116" xfId="11" applyNumberFormat="1" applyFont="1" applyBorder="1" applyAlignment="1">
      <alignment horizontal="center" vertical="center" wrapText="1"/>
    </xf>
    <xf numFmtId="0" fontId="91" fillId="35" borderId="117" xfId="11" applyFont="1" applyFill="1" applyBorder="1" applyAlignment="1">
      <alignment horizontal="center" vertical="center" wrapText="1"/>
    </xf>
    <xf numFmtId="0" fontId="92" fillId="0" borderId="0" xfId="11" applyFont="1" applyFill="1" applyBorder="1" applyAlignment="1">
      <alignment horizontal="center" vertical="center" wrapText="1"/>
    </xf>
    <xf numFmtId="1" fontId="92" fillId="0" borderId="0" xfId="11" applyNumberFormat="1" applyFont="1" applyFill="1" applyBorder="1" applyAlignment="1">
      <alignment horizontal="center" vertical="center" wrapText="1"/>
    </xf>
    <xf numFmtId="1" fontId="92" fillId="0" borderId="110" xfId="11" applyNumberFormat="1" applyFont="1" applyFill="1" applyBorder="1" applyAlignment="1">
      <alignment horizontal="center" vertical="center" wrapText="1"/>
    </xf>
    <xf numFmtId="0" fontId="91" fillId="37" borderId="117" xfId="11" applyFont="1" applyFill="1" applyBorder="1" applyAlignment="1">
      <alignment horizontal="center" vertical="center" wrapText="1"/>
    </xf>
    <xf numFmtId="0" fontId="91" fillId="38" borderId="117" xfId="11" applyFont="1" applyFill="1" applyBorder="1" applyAlignment="1">
      <alignment horizontal="center" vertical="center" wrapText="1"/>
    </xf>
    <xf numFmtId="0" fontId="91" fillId="39" borderId="117" xfId="11" applyFont="1" applyFill="1" applyBorder="1" applyAlignment="1">
      <alignment horizontal="center" vertical="center" wrapText="1"/>
    </xf>
    <xf numFmtId="1" fontId="89" fillId="0" borderId="0" xfId="11" applyNumberFormat="1" applyFont="1" applyBorder="1">
      <alignment horizontal="center" vertical="center"/>
    </xf>
    <xf numFmtId="1" fontId="89" fillId="0" borderId="110" xfId="11" applyNumberFormat="1" applyFont="1" applyBorder="1">
      <alignment horizontal="center" vertical="center"/>
    </xf>
    <xf numFmtId="0" fontId="30" fillId="40" borderId="118" xfId="11" applyFont="1" applyFill="1" applyBorder="1" applyAlignment="1">
      <alignment horizontal="center" vertical="center" wrapText="1"/>
    </xf>
    <xf numFmtId="0" fontId="88" fillId="0" borderId="109" xfId="11" applyFont="1" applyBorder="1" applyAlignment="1">
      <alignment horizontal="center" vertical="center" wrapText="1"/>
    </xf>
    <xf numFmtId="0" fontId="92" fillId="0" borderId="109" xfId="11" applyFont="1" applyBorder="1" applyAlignment="1">
      <alignment horizontal="center" vertical="center" wrapText="1"/>
    </xf>
    <xf numFmtId="0" fontId="92" fillId="0" borderId="0" xfId="11" applyFont="1" applyBorder="1" applyAlignment="1">
      <alignment horizontal="center" vertical="center" wrapText="1"/>
    </xf>
    <xf numFmtId="1" fontId="92" fillId="0" borderId="0" xfId="11" applyNumberFormat="1" applyFont="1" applyBorder="1" applyAlignment="1">
      <alignment horizontal="center" vertical="center" wrapText="1"/>
    </xf>
    <xf numFmtId="1" fontId="92" fillId="0" borderId="110" xfId="11" applyNumberFormat="1" applyFont="1" applyBorder="1" applyAlignment="1">
      <alignment horizontal="center" vertical="center" wrapText="1"/>
    </xf>
    <xf numFmtId="1" fontId="88" fillId="0" borderId="110" xfId="11" applyNumberFormat="1" applyFont="1" applyBorder="1" applyAlignment="1">
      <alignment horizontal="center" vertical="center" wrapText="1"/>
    </xf>
    <xf numFmtId="0" fontId="88" fillId="0" borderId="119" xfId="11" applyFont="1" applyBorder="1" applyAlignment="1">
      <alignment horizontal="center" vertical="center" wrapText="1"/>
    </xf>
    <xf numFmtId="0" fontId="88" fillId="0" borderId="120" xfId="11" applyFont="1" applyBorder="1" applyAlignment="1">
      <alignment horizontal="center" vertical="center" wrapText="1"/>
    </xf>
    <xf numFmtId="1" fontId="88" fillId="0" borderId="120" xfId="11" applyNumberFormat="1" applyFont="1" applyBorder="1" applyAlignment="1">
      <alignment horizontal="center" vertical="center" wrapText="1"/>
    </xf>
    <xf numFmtId="1" fontId="88" fillId="0" borderId="121" xfId="11" applyNumberFormat="1" applyFont="1" applyBorder="1" applyAlignment="1">
      <alignment horizontal="center" vertical="center" wrapText="1"/>
    </xf>
    <xf numFmtId="1" fontId="88" fillId="0" borderId="0" xfId="11" applyNumberFormat="1" applyFont="1" applyAlignment="1">
      <alignment horizontal="center" vertical="center" wrapText="1"/>
    </xf>
    <xf numFmtId="0" fontId="86" fillId="33" borderId="19" xfId="10" applyFont="1" applyFill="1" applyBorder="1"/>
    <xf numFmtId="0" fontId="87" fillId="33" borderId="20" xfId="10" applyFont="1" applyFill="1" applyBorder="1" applyAlignment="1">
      <alignment horizontal="left" vertical="center"/>
    </xf>
    <xf numFmtId="0" fontId="86" fillId="33" borderId="20" xfId="11" applyFont="1" applyFill="1" applyBorder="1" applyAlignment="1">
      <alignment horizontal="center" vertical="center" wrapText="1"/>
    </xf>
    <xf numFmtId="1" fontId="86" fillId="33" borderId="20" xfId="11" applyNumberFormat="1" applyFont="1" applyFill="1" applyBorder="1" applyAlignment="1">
      <alignment horizontal="center" vertical="center" wrapText="1"/>
    </xf>
    <xf numFmtId="0" fontId="93" fillId="33" borderId="20" xfId="11" applyFont="1" applyFill="1" applyBorder="1" applyAlignment="1">
      <alignment horizontal="center" vertical="center" wrapText="1"/>
    </xf>
    <xf numFmtId="0" fontId="93" fillId="33" borderId="11" xfId="11" applyFont="1" applyFill="1" applyBorder="1" applyAlignment="1">
      <alignment horizontal="center" vertical="center" wrapText="1"/>
    </xf>
    <xf numFmtId="0" fontId="93" fillId="0" borderId="0" xfId="11" applyFont="1" applyAlignment="1">
      <alignment horizontal="center" vertical="center" wrapText="1"/>
    </xf>
    <xf numFmtId="0" fontId="93" fillId="0" borderId="40" xfId="11" applyFont="1" applyBorder="1">
      <alignment horizontal="center" vertical="center"/>
    </xf>
    <xf numFmtId="0" fontId="93" fillId="0" borderId="0" xfId="11" applyFont="1" applyBorder="1">
      <alignment horizontal="center" vertical="center"/>
    </xf>
    <xf numFmtId="0" fontId="93" fillId="0" borderId="39" xfId="11" applyFont="1" applyBorder="1">
      <alignment horizontal="center" vertical="center"/>
    </xf>
    <xf numFmtId="0" fontId="93" fillId="0" borderId="0" xfId="11" applyFont="1">
      <alignment horizontal="center" vertical="center"/>
    </xf>
    <xf numFmtId="0" fontId="94" fillId="0" borderId="0" xfId="11" applyFont="1" applyBorder="1">
      <alignment horizontal="center" vertical="center"/>
    </xf>
    <xf numFmtId="0" fontId="88" fillId="0" borderId="42" xfId="11" applyFont="1" applyBorder="1">
      <alignment horizontal="center" vertical="center"/>
    </xf>
    <xf numFmtId="0" fontId="88" fillId="0" borderId="79" xfId="11" applyFont="1" applyBorder="1">
      <alignment horizontal="center" vertical="center"/>
    </xf>
    <xf numFmtId="0" fontId="88" fillId="0" borderId="0" xfId="11" applyFont="1" applyBorder="1">
      <alignment horizontal="center" vertical="center"/>
    </xf>
    <xf numFmtId="0" fontId="88" fillId="0" borderId="79" xfId="11" applyFont="1" applyBorder="1" applyAlignment="1">
      <alignment horizontal="center" vertical="center" wrapText="1"/>
    </xf>
    <xf numFmtId="0" fontId="93" fillId="0" borderId="45" xfId="11" applyFont="1" applyBorder="1">
      <alignment horizontal="center" vertical="center"/>
    </xf>
    <xf numFmtId="0" fontId="93" fillId="0" borderId="37" xfId="11" applyFont="1" applyBorder="1">
      <alignment horizontal="center" vertical="center"/>
    </xf>
    <xf numFmtId="0" fontId="93" fillId="0" borderId="6" xfId="11" applyFont="1" applyBorder="1">
      <alignment horizontal="center" vertical="center"/>
    </xf>
    <xf numFmtId="1" fontId="86" fillId="33" borderId="11" xfId="11" applyNumberFormat="1" applyFont="1" applyFill="1" applyBorder="1" applyAlignment="1">
      <alignment horizontal="center" vertical="center" wrapText="1"/>
    </xf>
    <xf numFmtId="0" fontId="91" fillId="35" borderId="31" xfId="11" applyFont="1" applyFill="1" applyBorder="1" applyAlignment="1">
      <alignment horizontal="center" vertical="center" wrapText="1"/>
    </xf>
    <xf numFmtId="0" fontId="91" fillId="36" borderId="29" xfId="11" applyFont="1" applyFill="1" applyBorder="1" applyAlignment="1">
      <alignment horizontal="center" vertical="center" wrapText="1"/>
    </xf>
    <xf numFmtId="0" fontId="88" fillId="0" borderId="122" xfId="11" applyFont="1" applyBorder="1" applyAlignment="1">
      <alignment horizontal="center" vertical="center" wrapText="1"/>
    </xf>
    <xf numFmtId="1" fontId="88" fillId="0" borderId="31" xfId="11" applyNumberFormat="1" applyFont="1" applyBorder="1" applyAlignment="1">
      <alignment horizontal="center" vertical="center" wrapText="1"/>
    </xf>
    <xf numFmtId="0" fontId="91" fillId="35" borderId="28" xfId="11" applyFont="1" applyFill="1" applyBorder="1" applyAlignment="1">
      <alignment horizontal="center" vertical="center" wrapText="1"/>
    </xf>
    <xf numFmtId="1" fontId="88" fillId="0" borderId="28" xfId="11" applyNumberFormat="1" applyFont="1" applyBorder="1" applyAlignment="1">
      <alignment horizontal="center" vertical="center" wrapText="1"/>
    </xf>
    <xf numFmtId="0" fontId="91" fillId="37" borderId="28" xfId="11" applyFont="1" applyFill="1" applyBorder="1" applyAlignment="1">
      <alignment horizontal="center" vertical="center" wrapText="1"/>
    </xf>
    <xf numFmtId="0" fontId="91" fillId="38" borderId="28" xfId="11" applyFont="1" applyFill="1" applyBorder="1" applyAlignment="1">
      <alignment horizontal="center" vertical="center" wrapText="1"/>
    </xf>
    <xf numFmtId="1" fontId="88" fillId="0" borderId="123" xfId="11" applyNumberFormat="1" applyFont="1" applyBorder="1" applyAlignment="1">
      <alignment horizontal="center" vertical="center" wrapText="1"/>
    </xf>
    <xf numFmtId="0" fontId="91" fillId="39" borderId="28" xfId="11" applyFont="1" applyFill="1" applyBorder="1" applyAlignment="1">
      <alignment horizontal="center" vertical="center" wrapText="1"/>
    </xf>
    <xf numFmtId="1" fontId="89" fillId="0" borderId="39" xfId="11" applyNumberFormat="1" applyFont="1" applyBorder="1">
      <alignment horizontal="center" vertical="center"/>
    </xf>
    <xf numFmtId="0" fontId="88" fillId="0" borderId="40" xfId="11" applyFont="1" applyBorder="1" applyAlignment="1">
      <alignment horizontal="center" vertical="center" wrapText="1"/>
    </xf>
    <xf numFmtId="0" fontId="89" fillId="0" borderId="40" xfId="11" applyFont="1" applyBorder="1">
      <alignment horizontal="center" vertical="center"/>
    </xf>
    <xf numFmtId="1" fontId="88" fillId="0" borderId="39" xfId="11" applyNumberFormat="1" applyFont="1" applyBorder="1" applyAlignment="1">
      <alignment horizontal="center" vertical="center" wrapText="1"/>
    </xf>
    <xf numFmtId="0" fontId="88" fillId="0" borderId="45" xfId="11" applyFont="1" applyBorder="1" applyAlignment="1">
      <alignment horizontal="center" vertical="center" wrapText="1"/>
    </xf>
    <xf numFmtId="0" fontId="88" fillId="0" borderId="37" xfId="11" applyFont="1" applyBorder="1" applyAlignment="1">
      <alignment horizontal="center" vertical="center" wrapText="1"/>
    </xf>
    <xf numFmtId="1" fontId="88" fillId="0" borderId="37" xfId="11" applyNumberFormat="1" applyFont="1" applyBorder="1" applyAlignment="1">
      <alignment horizontal="center" vertical="center" wrapText="1"/>
    </xf>
    <xf numFmtId="1" fontId="88" fillId="0" borderId="6" xfId="11" applyNumberFormat="1" applyFont="1" applyBorder="1" applyAlignment="1">
      <alignment horizontal="center" vertical="center" wrapText="1"/>
    </xf>
    <xf numFmtId="0" fontId="5" fillId="7" borderId="19"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0" borderId="43" xfId="0" applyFont="1" applyBorder="1" applyAlignment="1">
      <alignment horizontal="left" vertical="center" wrapText="1"/>
    </xf>
    <xf numFmtId="0" fontId="5" fillId="3" borderId="29" xfId="0" applyFont="1" applyFill="1" applyBorder="1" applyAlignment="1">
      <alignment horizontal="center" vertical="center"/>
    </xf>
    <xf numFmtId="0" fontId="5" fillId="3" borderId="70" xfId="0" applyFont="1" applyFill="1" applyBorder="1" applyAlignment="1">
      <alignment horizontal="center" vertical="center"/>
    </xf>
    <xf numFmtId="0" fontId="5" fillId="3" borderId="24" xfId="0" applyFont="1" applyFill="1" applyBorder="1" applyAlignment="1">
      <alignment horizontal="center" vertical="center"/>
    </xf>
    <xf numFmtId="0" fontId="5" fillId="3" borderId="51" xfId="0" applyFont="1" applyFill="1" applyBorder="1" applyAlignment="1">
      <alignment horizontal="center" vertical="center"/>
    </xf>
    <xf numFmtId="0" fontId="5" fillId="5" borderId="23" xfId="0" applyFont="1" applyFill="1" applyBorder="1" applyAlignment="1">
      <alignment horizontal="center" vertical="center"/>
    </xf>
    <xf numFmtId="0" fontId="5" fillId="3" borderId="31" xfId="0" applyFont="1" applyFill="1" applyBorder="1" applyAlignment="1">
      <alignment horizontal="center" vertical="center"/>
    </xf>
    <xf numFmtId="0" fontId="5" fillId="3" borderId="23" xfId="0" applyFont="1" applyFill="1" applyBorder="1" applyAlignment="1">
      <alignment horizontal="center" vertical="center"/>
    </xf>
    <xf numFmtId="0" fontId="5" fillId="3" borderId="69" xfId="0" applyFont="1" applyFill="1" applyBorder="1" applyAlignment="1">
      <alignment horizontal="center" vertical="center"/>
    </xf>
    <xf numFmtId="0" fontId="5" fillId="3" borderId="31" xfId="0" applyFont="1" applyFill="1" applyBorder="1" applyAlignment="1">
      <alignment horizontal="center" vertical="center" wrapText="1"/>
    </xf>
    <xf numFmtId="0" fontId="5" fillId="3" borderId="81" xfId="0" applyFont="1" applyFill="1" applyBorder="1" applyAlignment="1">
      <alignment horizontal="center" vertical="center"/>
    </xf>
    <xf numFmtId="0" fontId="5" fillId="3" borderId="30" xfId="0" applyFont="1" applyFill="1" applyBorder="1" applyAlignment="1">
      <alignment horizontal="center" vertical="center"/>
    </xf>
    <xf numFmtId="17" fontId="6" fillId="45" borderId="31" xfId="0" applyNumberFormat="1" applyFont="1" applyFill="1" applyBorder="1" applyAlignment="1">
      <alignment horizontal="left" vertical="center" wrapText="1"/>
    </xf>
    <xf numFmtId="0" fontId="6" fillId="46" borderId="31" xfId="0" applyFont="1" applyFill="1" applyBorder="1" applyAlignment="1">
      <alignment horizontal="left" vertical="center" wrapText="1"/>
    </xf>
    <xf numFmtId="0" fontId="96" fillId="3" borderId="11" xfId="0" applyFont="1" applyFill="1" applyBorder="1" applyAlignment="1">
      <alignment horizontal="left" vertical="center" wrapText="1"/>
    </xf>
    <xf numFmtId="17" fontId="6" fillId="47" borderId="31" xfId="0" applyNumberFormat="1" applyFont="1" applyFill="1" applyBorder="1" applyAlignment="1">
      <alignment horizontal="left" vertical="center" wrapText="1"/>
    </xf>
    <xf numFmtId="0" fontId="6" fillId="48" borderId="31" xfId="0" applyFont="1" applyFill="1" applyBorder="1" applyAlignment="1">
      <alignment horizontal="left" vertical="center" wrapText="1"/>
    </xf>
    <xf numFmtId="164" fontId="5" fillId="5" borderId="31" xfId="0" applyNumberFormat="1" applyFont="1" applyFill="1" applyBorder="1" applyAlignment="1">
      <alignment horizontal="left" vertical="top" wrapText="1"/>
    </xf>
    <xf numFmtId="0" fontId="6" fillId="5" borderId="6" xfId="0" applyFont="1" applyFill="1" applyBorder="1" applyAlignment="1">
      <alignment horizontal="left" vertical="top" wrapText="1"/>
    </xf>
    <xf numFmtId="17" fontId="6" fillId="49" borderId="31" xfId="0" applyNumberFormat="1" applyFont="1" applyFill="1" applyBorder="1" applyAlignment="1">
      <alignment horizontal="left" vertical="center" wrapText="1"/>
    </xf>
    <xf numFmtId="0" fontId="6" fillId="49" borderId="31" xfId="0" applyFont="1" applyFill="1" applyBorder="1" applyAlignment="1">
      <alignment horizontal="left" vertical="center" wrapText="1"/>
    </xf>
    <xf numFmtId="17" fontId="6" fillId="48" borderId="31" xfId="0" applyNumberFormat="1" applyFont="1" applyFill="1" applyBorder="1" applyAlignment="1">
      <alignment horizontal="left" vertical="center" wrapText="1"/>
    </xf>
    <xf numFmtId="0" fontId="96" fillId="5" borderId="11" xfId="0" applyFont="1" applyFill="1" applyBorder="1" applyAlignment="1">
      <alignment horizontal="left" vertical="center" wrapText="1"/>
    </xf>
    <xf numFmtId="17" fontId="6" fillId="50" borderId="31" xfId="0" applyNumberFormat="1" applyFont="1" applyFill="1" applyBorder="1" applyAlignment="1">
      <alignment horizontal="left" vertical="center" wrapText="1"/>
    </xf>
    <xf numFmtId="0" fontId="6" fillId="50" borderId="31" xfId="0" applyFont="1" applyFill="1" applyBorder="1" applyAlignment="1">
      <alignment horizontal="left" vertical="center" wrapText="1"/>
    </xf>
    <xf numFmtId="0" fontId="96" fillId="3" borderId="48" xfId="0" applyFont="1" applyFill="1" applyBorder="1" applyAlignment="1">
      <alignment horizontal="left" vertical="center" wrapText="1"/>
    </xf>
    <xf numFmtId="0" fontId="6" fillId="48" borderId="29" xfId="0" applyFont="1" applyFill="1" applyBorder="1" applyAlignment="1">
      <alignment horizontal="left" vertical="center" wrapText="1"/>
    </xf>
    <xf numFmtId="0" fontId="5" fillId="3" borderId="69" xfId="0" applyFont="1" applyFill="1" applyBorder="1" applyAlignment="1">
      <alignment horizontal="center" vertical="center" wrapText="1"/>
    </xf>
    <xf numFmtId="0" fontId="5" fillId="3" borderId="24" xfId="0" applyFont="1" applyFill="1" applyBorder="1" applyAlignment="1">
      <alignment horizontal="center" vertical="center" wrapText="1"/>
    </xf>
    <xf numFmtId="0" fontId="5" fillId="9" borderId="31" xfId="0" applyFont="1" applyFill="1" applyBorder="1" applyAlignment="1">
      <alignment horizontal="left" vertical="center" wrapText="1"/>
    </xf>
    <xf numFmtId="0" fontId="5" fillId="0" borderId="13" xfId="0" applyFont="1" applyBorder="1" applyAlignment="1">
      <alignment horizontal="left" vertical="center" wrapText="1"/>
    </xf>
    <xf numFmtId="0" fontId="5" fillId="0" borderId="41" xfId="0" applyFont="1" applyBorder="1" applyAlignment="1">
      <alignment horizontal="left" vertical="center" wrapText="1"/>
    </xf>
    <xf numFmtId="0" fontId="5" fillId="0" borderId="15" xfId="0" applyFont="1" applyBorder="1" applyAlignment="1">
      <alignment horizontal="left" vertical="center" wrapText="1"/>
    </xf>
    <xf numFmtId="0" fontId="5" fillId="14" borderId="32" xfId="0" applyFont="1" applyFill="1" applyBorder="1" applyAlignment="1">
      <alignment horizontal="left" vertical="center" wrapText="1"/>
    </xf>
    <xf numFmtId="0" fontId="5" fillId="14" borderId="35" xfId="0" applyFont="1" applyFill="1" applyBorder="1" applyAlignment="1">
      <alignment horizontal="left" vertical="center" wrapText="1"/>
    </xf>
    <xf numFmtId="0" fontId="5" fillId="0" borderId="58" xfId="0" applyFont="1" applyBorder="1" applyAlignment="1">
      <alignment horizontal="left" vertical="center" wrapText="1"/>
    </xf>
    <xf numFmtId="0" fontId="5" fillId="0" borderId="59" xfId="0" applyFont="1" applyBorder="1" applyAlignment="1">
      <alignment horizontal="left" vertical="center" wrapText="1"/>
    </xf>
    <xf numFmtId="0" fontId="5" fillId="0" borderId="98" xfId="0" applyFont="1" applyBorder="1" applyAlignment="1">
      <alignment horizontal="left" vertical="center" wrapText="1"/>
    </xf>
    <xf numFmtId="0" fontId="5" fillId="3" borderId="29" xfId="0" applyFont="1" applyFill="1" applyBorder="1" applyAlignment="1">
      <alignment horizontal="center" vertical="center" wrapText="1"/>
    </xf>
    <xf numFmtId="0" fontId="5" fillId="3" borderId="70" xfId="0" applyFont="1" applyFill="1" applyBorder="1" applyAlignment="1">
      <alignment horizontal="center" vertical="center" wrapText="1"/>
    </xf>
    <xf numFmtId="0" fontId="5" fillId="0" borderId="95" xfId="0" applyFont="1" applyBorder="1" applyAlignment="1">
      <alignment vertical="center" wrapText="1"/>
    </xf>
    <xf numFmtId="1" fontId="88" fillId="3" borderId="116" xfId="11" applyNumberFormat="1" applyFont="1" applyFill="1" applyBorder="1" applyAlignment="1">
      <alignment horizontal="center" vertical="center" wrapText="1"/>
    </xf>
    <xf numFmtId="22" fontId="0" fillId="0" borderId="0" xfId="0" applyNumberFormat="1"/>
    <xf numFmtId="0" fontId="97" fillId="15" borderId="46" xfId="0" applyFont="1" applyFill="1" applyBorder="1" applyAlignment="1">
      <alignment horizontal="center" vertical="center" wrapText="1"/>
    </xf>
    <xf numFmtId="0" fontId="97" fillId="15" borderId="40" xfId="0" applyFont="1" applyFill="1" applyBorder="1" applyAlignment="1">
      <alignment horizontal="center" vertical="center" wrapText="1"/>
    </xf>
    <xf numFmtId="0" fontId="97" fillId="15" borderId="45" xfId="0" applyFont="1" applyFill="1" applyBorder="1" applyAlignment="1">
      <alignment horizontal="center" vertical="center" wrapText="1"/>
    </xf>
    <xf numFmtId="0" fontId="5" fillId="9" borderId="30" xfId="0" applyFont="1" applyFill="1" applyBorder="1" applyAlignment="1">
      <alignment horizontal="center" vertical="center" wrapText="1"/>
    </xf>
    <xf numFmtId="0" fontId="28" fillId="17" borderId="30" xfId="0" applyFont="1" applyFill="1" applyBorder="1" applyAlignment="1">
      <alignment horizontal="center" vertical="center" wrapText="1"/>
    </xf>
    <xf numFmtId="0" fontId="5" fillId="9" borderId="37" xfId="0" applyFont="1" applyFill="1" applyBorder="1" applyAlignment="1">
      <alignment horizontal="center" vertical="center" wrapText="1"/>
    </xf>
    <xf numFmtId="0" fontId="5" fillId="6" borderId="99" xfId="0" applyFont="1" applyFill="1" applyBorder="1" applyAlignment="1">
      <alignment horizontal="center" vertical="center" wrapText="1"/>
    </xf>
    <xf numFmtId="49" fontId="5" fillId="6" borderId="99" xfId="0" applyNumberFormat="1" applyFont="1" applyFill="1" applyBorder="1" applyAlignment="1">
      <alignment horizontal="center" vertical="center" wrapText="1"/>
    </xf>
    <xf numFmtId="0" fontId="5" fillId="9" borderId="30" xfId="0" applyFont="1" applyFill="1" applyBorder="1" applyAlignment="1">
      <alignment horizontal="left" vertical="center" wrapText="1"/>
    </xf>
    <xf numFmtId="0" fontId="97" fillId="15" borderId="0" xfId="0" applyFont="1" applyFill="1" applyAlignment="1">
      <alignment horizontal="center" vertical="center" wrapText="1"/>
    </xf>
    <xf numFmtId="0" fontId="97" fillId="15" borderId="47" xfId="0" applyFont="1" applyFill="1" applyBorder="1" applyAlignment="1">
      <alignment horizontal="center" vertical="center" wrapText="1"/>
    </xf>
    <xf numFmtId="0" fontId="97" fillId="15" borderId="37" xfId="0" applyFont="1" applyFill="1" applyBorder="1" applyAlignment="1">
      <alignment horizontal="center" vertical="center" wrapText="1"/>
    </xf>
    <xf numFmtId="0" fontId="99" fillId="0" borderId="81" xfId="0" applyFont="1" applyBorder="1" applyAlignment="1">
      <alignment vertical="center"/>
    </xf>
    <xf numFmtId="0" fontId="99" fillId="0" borderId="69" xfId="0" applyFont="1" applyBorder="1" applyAlignment="1">
      <alignment vertical="center"/>
    </xf>
    <xf numFmtId="0" fontId="99" fillId="0" borderId="24" xfId="0" applyFont="1" applyBorder="1" applyAlignment="1">
      <alignment vertical="center"/>
    </xf>
    <xf numFmtId="0" fontId="5" fillId="0" borderId="69" xfId="0" applyFont="1" applyBorder="1" applyAlignment="1">
      <alignment vertical="center"/>
    </xf>
    <xf numFmtId="0" fontId="5" fillId="0" borderId="24" xfId="0" applyFont="1" applyBorder="1" applyAlignment="1">
      <alignment vertical="center"/>
    </xf>
    <xf numFmtId="0" fontId="5" fillId="6" borderId="31" xfId="0" applyFont="1" applyFill="1" applyBorder="1" applyAlignment="1">
      <alignment horizontal="center" vertical="center" wrapText="1"/>
    </xf>
    <xf numFmtId="0" fontId="5" fillId="0" borderId="70" xfId="0" applyFont="1" applyBorder="1" applyAlignment="1">
      <alignment vertical="center"/>
    </xf>
    <xf numFmtId="0" fontId="5" fillId="14" borderId="31" xfId="0" applyFont="1" applyFill="1" applyBorder="1" applyAlignment="1">
      <alignment vertical="center"/>
    </xf>
    <xf numFmtId="0" fontId="5" fillId="6" borderId="105" xfId="0" applyFont="1" applyFill="1" applyBorder="1" applyAlignment="1">
      <alignment horizontal="center" vertical="center" wrapText="1"/>
    </xf>
    <xf numFmtId="2" fontId="6" fillId="51" borderId="6" xfId="0" applyNumberFormat="1" applyFont="1" applyFill="1" applyBorder="1" applyAlignment="1">
      <alignment horizontal="center" vertical="center"/>
    </xf>
    <xf numFmtId="0" fontId="83" fillId="0" borderId="0" xfId="11" applyAlignment="1"/>
    <xf numFmtId="0" fontId="40" fillId="54" borderId="0" xfId="11" applyFont="1" applyFill="1" applyAlignment="1">
      <alignment horizontal="left" vertical="center" wrapText="1"/>
    </xf>
    <xf numFmtId="0" fontId="104" fillId="0" borderId="0" xfId="11" applyFont="1" applyAlignment="1">
      <alignment horizontal="left" vertical="center" wrapText="1"/>
    </xf>
    <xf numFmtId="0" fontId="104" fillId="0" borderId="0" xfId="11" applyFont="1" applyAlignment="1">
      <alignment vertical="center" wrapText="1"/>
    </xf>
    <xf numFmtId="164" fontId="104" fillId="54" borderId="42" xfId="11" applyNumberFormat="1" applyFont="1" applyFill="1" applyBorder="1" applyAlignment="1">
      <alignment horizontal="right" vertical="center" wrapText="1"/>
    </xf>
    <xf numFmtId="0" fontId="105" fillId="0" borderId="0" xfId="11" applyFont="1" applyAlignment="1">
      <alignment vertical="center" wrapText="1"/>
    </xf>
    <xf numFmtId="0" fontId="103" fillId="0" borderId="0" xfId="11" applyFont="1" applyAlignment="1">
      <alignment horizontal="left" vertical="center" wrapText="1"/>
    </xf>
    <xf numFmtId="0" fontId="83" fillId="0" borderId="0" xfId="11">
      <alignment horizontal="center" vertical="center"/>
    </xf>
    <xf numFmtId="164" fontId="104" fillId="54" borderId="42" xfId="11" quotePrefix="1" applyNumberFormat="1" applyFont="1" applyFill="1" applyBorder="1" applyAlignment="1">
      <alignment horizontal="right" vertical="center" wrapText="1"/>
    </xf>
    <xf numFmtId="0" fontId="104" fillId="0" borderId="0" xfId="11" applyFont="1" applyAlignment="1">
      <alignment horizontal="center" vertical="center" wrapText="1"/>
    </xf>
    <xf numFmtId="0" fontId="103" fillId="20" borderId="42" xfId="11" applyFont="1" applyFill="1" applyBorder="1" applyAlignment="1">
      <alignment horizontal="center" vertical="center" wrapText="1"/>
    </xf>
    <xf numFmtId="0" fontId="106" fillId="55" borderId="42" xfId="11" applyFont="1" applyFill="1" applyBorder="1" applyAlignment="1">
      <alignment horizontal="center" vertical="center" wrapText="1"/>
    </xf>
    <xf numFmtId="0" fontId="103" fillId="28" borderId="42" xfId="11" applyFont="1" applyFill="1" applyBorder="1" applyAlignment="1">
      <alignment horizontal="center" vertical="center" wrapText="1"/>
    </xf>
    <xf numFmtId="0" fontId="100" fillId="28" borderId="42" xfId="11" applyFont="1" applyFill="1" applyBorder="1" applyAlignment="1">
      <alignment horizontal="center" vertical="center" wrapText="1"/>
    </xf>
    <xf numFmtId="0" fontId="103" fillId="55" borderId="42" xfId="11" applyFont="1" applyFill="1" applyBorder="1" applyAlignment="1">
      <alignment horizontal="center" vertical="center" wrapText="1"/>
    </xf>
    <xf numFmtId="49" fontId="103" fillId="55" borderId="26" xfId="11" applyNumberFormat="1" applyFont="1" applyFill="1" applyBorder="1" applyAlignment="1">
      <alignment horizontal="center" vertical="center" wrapText="1"/>
    </xf>
    <xf numFmtId="0" fontId="40" fillId="0" borderId="42" xfId="11" applyFont="1" applyBorder="1" applyAlignment="1">
      <alignment horizontal="center" vertical="top" wrapText="1"/>
    </xf>
    <xf numFmtId="166" fontId="104" fillId="0" borderId="42" xfId="11" applyNumberFormat="1" applyFont="1" applyBorder="1" applyAlignment="1">
      <alignment vertical="top" wrapText="1"/>
    </xf>
    <xf numFmtId="0" fontId="104" fillId="6" borderId="42" xfId="11" applyFont="1" applyFill="1" applyBorder="1" applyAlignment="1">
      <alignment horizontal="center" vertical="top" wrapText="1"/>
    </xf>
    <xf numFmtId="0" fontId="104" fillId="0" borderId="42" xfId="11" applyFont="1" applyBorder="1" applyAlignment="1">
      <alignment horizontal="center" vertical="center" wrapText="1"/>
    </xf>
    <xf numFmtId="0" fontId="104" fillId="0" borderId="42" xfId="11" applyFont="1" applyBorder="1" applyAlignment="1">
      <alignment horizontal="center" vertical="top" wrapText="1"/>
    </xf>
    <xf numFmtId="0" fontId="104" fillId="0" borderId="42" xfId="11" applyFont="1" applyBorder="1" applyAlignment="1">
      <alignment horizontal="left" vertical="top" wrapText="1"/>
    </xf>
    <xf numFmtId="0" fontId="40" fillId="6" borderId="42" xfId="11" applyFont="1" applyFill="1" applyBorder="1" applyAlignment="1">
      <alignment horizontal="center" vertical="top" wrapText="1"/>
    </xf>
    <xf numFmtId="0" fontId="107" fillId="0" borderId="42" xfId="11" applyFont="1" applyBorder="1" applyAlignment="1">
      <alignment vertical="top" wrapText="1"/>
    </xf>
    <xf numFmtId="0" fontId="78" fillId="0" borderId="42" xfId="11" applyFont="1" applyBorder="1" applyAlignment="1">
      <alignment vertical="top" wrapText="1"/>
    </xf>
    <xf numFmtId="0" fontId="40" fillId="56" borderId="42" xfId="11" applyFont="1" applyFill="1" applyBorder="1" applyAlignment="1">
      <alignment horizontal="center" vertical="top" wrapText="1"/>
    </xf>
    <xf numFmtId="0" fontId="104" fillId="0" borderId="42" xfId="11" applyFont="1" applyBorder="1" applyAlignment="1">
      <alignment vertical="top" wrapText="1"/>
    </xf>
    <xf numFmtId="0" fontId="105" fillId="0" borderId="42" xfId="11" applyFont="1" applyBorder="1" applyAlignment="1">
      <alignment horizontal="left" vertical="top" wrapText="1"/>
    </xf>
    <xf numFmtId="0" fontId="78" fillId="0" borderId="61" xfId="11" applyFont="1" applyBorder="1" applyAlignment="1">
      <alignment vertical="top" wrapText="1"/>
    </xf>
    <xf numFmtId="0" fontId="107" fillId="0" borderId="42" xfId="11" applyFont="1" applyBorder="1" applyAlignment="1">
      <alignment horizontal="left" vertical="top" wrapText="1"/>
    </xf>
    <xf numFmtId="0" fontId="108" fillId="0" borderId="0" xfId="11" applyFont="1" applyAlignment="1"/>
    <xf numFmtId="0" fontId="109" fillId="0" borderId="0" xfId="11" applyFont="1" applyAlignment="1"/>
    <xf numFmtId="0" fontId="109" fillId="57" borderId="42" xfId="11" applyFont="1" applyFill="1" applyBorder="1" applyAlignment="1"/>
    <xf numFmtId="0" fontId="109" fillId="57" borderId="79" xfId="11" applyFont="1" applyFill="1" applyBorder="1" applyAlignment="1"/>
    <xf numFmtId="0" fontId="109" fillId="0" borderId="61" xfId="11" applyFont="1" applyBorder="1" applyAlignment="1"/>
    <xf numFmtId="0" fontId="109" fillId="0" borderId="83" xfId="11" applyFont="1" applyBorder="1" applyAlignment="1"/>
    <xf numFmtId="0" fontId="110" fillId="0" borderId="0" xfId="11" applyFont="1" applyAlignment="1">
      <alignment horizontal="center" vertical="center" wrapText="1"/>
    </xf>
    <xf numFmtId="0" fontId="5" fillId="6" borderId="45" xfId="0" applyFont="1" applyFill="1" applyBorder="1" applyAlignment="1">
      <alignment vertical="center" wrapText="1"/>
    </xf>
    <xf numFmtId="0" fontId="5" fillId="6" borderId="37" xfId="0" applyFont="1" applyFill="1" applyBorder="1" applyAlignment="1">
      <alignment vertical="center" wrapText="1"/>
    </xf>
    <xf numFmtId="0" fontId="5" fillId="6" borderId="6" xfId="0" applyFont="1" applyFill="1" applyBorder="1" applyAlignment="1">
      <alignment vertical="center" wrapText="1"/>
    </xf>
    <xf numFmtId="0" fontId="19" fillId="0" borderId="28" xfId="0" applyFont="1" applyBorder="1" applyAlignment="1">
      <alignment horizontal="left" vertical="center" wrapText="1"/>
    </xf>
    <xf numFmtId="0" fontId="19" fillId="0" borderId="30" xfId="0" applyFont="1" applyBorder="1" applyAlignment="1">
      <alignment horizontal="left" vertical="center" wrapText="1"/>
    </xf>
    <xf numFmtId="0" fontId="5" fillId="12" borderId="46" xfId="0" applyFont="1" applyFill="1" applyBorder="1" applyAlignment="1">
      <alignment horizontal="left" vertical="center" wrapText="1"/>
    </xf>
    <xf numFmtId="0" fontId="5" fillId="12" borderId="47" xfId="0" applyFont="1" applyFill="1" applyBorder="1" applyAlignment="1">
      <alignment horizontal="left" vertical="center" wrapText="1"/>
    </xf>
    <xf numFmtId="0" fontId="19" fillId="12" borderId="45" xfId="0" applyFont="1" applyFill="1" applyBorder="1" applyAlignment="1">
      <alignment horizontal="left" vertical="center" wrapText="1"/>
    </xf>
    <xf numFmtId="0" fontId="19" fillId="12" borderId="37" xfId="0" applyFont="1" applyFill="1" applyBorder="1" applyAlignment="1">
      <alignment horizontal="left" vertical="center" wrapText="1"/>
    </xf>
    <xf numFmtId="0" fontId="19" fillId="12" borderId="6" xfId="0" applyFont="1" applyFill="1" applyBorder="1" applyAlignment="1">
      <alignment horizontal="left" vertical="center" wrapText="1"/>
    </xf>
    <xf numFmtId="0" fontId="19" fillId="5" borderId="29" xfId="0" applyFont="1" applyFill="1" applyBorder="1" applyAlignment="1">
      <alignment horizontal="left" vertical="center" wrapText="1"/>
    </xf>
    <xf numFmtId="0" fontId="19" fillId="5" borderId="30" xfId="0" applyFont="1" applyFill="1" applyBorder="1" applyAlignment="1">
      <alignment horizontal="left" vertical="center" wrapText="1"/>
    </xf>
    <xf numFmtId="0" fontId="5" fillId="6" borderId="46" xfId="0" applyFont="1" applyFill="1" applyBorder="1" applyAlignment="1">
      <alignment horizontal="left" vertical="center" wrapText="1"/>
    </xf>
    <xf numFmtId="0" fontId="5" fillId="6" borderId="47" xfId="0" applyFont="1" applyFill="1" applyBorder="1" applyAlignment="1">
      <alignment horizontal="left" vertical="center" wrapText="1"/>
    </xf>
    <xf numFmtId="0" fontId="18" fillId="16" borderId="19" xfId="0" applyFont="1" applyFill="1" applyBorder="1" applyAlignment="1">
      <alignment horizontal="center" vertical="center" wrapText="1"/>
    </xf>
    <xf numFmtId="0" fontId="18" fillId="16" borderId="11" xfId="0" applyFont="1" applyFill="1" applyBorder="1" applyAlignment="1">
      <alignment horizontal="center" vertical="center" wrapText="1"/>
    </xf>
    <xf numFmtId="0" fontId="16" fillId="15" borderId="46" xfId="0" applyFont="1" applyFill="1" applyBorder="1" applyAlignment="1">
      <alignment horizontal="left" vertical="center" wrapText="1"/>
    </xf>
    <xf numFmtId="0" fontId="16" fillId="15" borderId="47" xfId="0" applyFont="1" applyFill="1" applyBorder="1" applyAlignment="1">
      <alignment horizontal="left" vertical="center" wrapText="1"/>
    </xf>
    <xf numFmtId="0" fontId="16" fillId="15" borderId="48" xfId="0" applyFont="1" applyFill="1" applyBorder="1" applyAlignment="1">
      <alignment horizontal="left" vertical="center" wrapText="1"/>
    </xf>
    <xf numFmtId="0" fontId="19" fillId="15" borderId="45" xfId="0" applyFont="1" applyFill="1" applyBorder="1" applyAlignment="1">
      <alignment horizontal="left" vertical="center" wrapText="1"/>
    </xf>
    <xf numFmtId="0" fontId="19" fillId="15" borderId="37" xfId="0" applyFont="1" applyFill="1" applyBorder="1" applyAlignment="1">
      <alignment horizontal="left" vertical="center" wrapText="1"/>
    </xf>
    <xf numFmtId="0" fontId="19" fillId="15" borderId="6" xfId="0" applyFont="1" applyFill="1" applyBorder="1" applyAlignment="1">
      <alignment horizontal="left" vertical="center" wrapText="1"/>
    </xf>
    <xf numFmtId="0" fontId="5" fillId="12" borderId="48" xfId="0" applyFont="1" applyFill="1" applyBorder="1" applyAlignment="1">
      <alignment horizontal="left" vertical="center" wrapText="1"/>
    </xf>
    <xf numFmtId="0" fontId="19" fillId="5" borderId="28" xfId="0" applyFont="1" applyFill="1" applyBorder="1" applyAlignment="1">
      <alignment horizontal="left" vertical="center" wrapText="1"/>
    </xf>
    <xf numFmtId="0" fontId="19" fillId="6" borderId="45" xfId="0" applyFont="1" applyFill="1" applyBorder="1" applyAlignment="1">
      <alignment horizontal="center" vertical="center" wrapText="1"/>
    </xf>
    <xf numFmtId="0" fontId="19" fillId="6" borderId="37" xfId="0" applyFont="1" applyFill="1" applyBorder="1" applyAlignment="1">
      <alignment horizontal="center" vertical="center" wrapText="1"/>
    </xf>
    <xf numFmtId="0" fontId="19" fillId="6" borderId="6" xfId="0" applyFont="1" applyFill="1" applyBorder="1" applyAlignment="1">
      <alignment horizontal="center" vertical="center" wrapText="1"/>
    </xf>
    <xf numFmtId="0" fontId="19" fillId="6" borderId="45" xfId="0" applyFont="1" applyFill="1" applyBorder="1" applyAlignment="1">
      <alignment horizontal="left" vertical="center" wrapText="1"/>
    </xf>
    <xf numFmtId="0" fontId="19" fillId="6" borderId="37" xfId="0" applyFont="1" applyFill="1" applyBorder="1" applyAlignment="1">
      <alignment horizontal="left" vertical="center" wrapText="1"/>
    </xf>
    <xf numFmtId="0" fontId="19" fillId="6" borderId="6" xfId="0" applyFont="1" applyFill="1" applyBorder="1" applyAlignment="1">
      <alignment horizontal="left" vertical="center" wrapText="1"/>
    </xf>
    <xf numFmtId="0" fontId="19" fillId="0" borderId="29" xfId="0" applyFont="1" applyBorder="1" applyAlignment="1">
      <alignment horizontal="left" vertical="center" wrapText="1"/>
    </xf>
    <xf numFmtId="0" fontId="24" fillId="6" borderId="46" xfId="0" applyFont="1" applyFill="1" applyBorder="1" applyAlignment="1">
      <alignment horizontal="left" vertical="center" wrapText="1"/>
    </xf>
    <xf numFmtId="0" fontId="24" fillId="6" borderId="47" xfId="0" applyFont="1" applyFill="1" applyBorder="1" applyAlignment="1">
      <alignment horizontal="left" vertical="center" wrapText="1"/>
    </xf>
    <xf numFmtId="0" fontId="18" fillId="16" borderId="20" xfId="0" applyFont="1" applyFill="1" applyBorder="1" applyAlignment="1">
      <alignment horizontal="center" vertical="center" wrapText="1"/>
    </xf>
    <xf numFmtId="0" fontId="19" fillId="15" borderId="40" xfId="0" applyFont="1" applyFill="1" applyBorder="1" applyAlignment="1">
      <alignment horizontal="left" vertical="center" wrapText="1"/>
    </xf>
    <xf numFmtId="0" fontId="19" fillId="15" borderId="0" xfId="0" applyFont="1" applyFill="1" applyAlignment="1">
      <alignment horizontal="left" vertical="center" wrapText="1"/>
    </xf>
    <xf numFmtId="0" fontId="5" fillId="6" borderId="48" xfId="0" applyFont="1" applyFill="1" applyBorder="1" applyAlignment="1">
      <alignment horizontal="left" vertical="center" wrapText="1"/>
    </xf>
    <xf numFmtId="0" fontId="18" fillId="16" borderId="46" xfId="0" applyFont="1" applyFill="1" applyBorder="1" applyAlignment="1">
      <alignment horizontal="center" vertical="center" wrapText="1"/>
    </xf>
    <xf numFmtId="0" fontId="18" fillId="16" borderId="48" xfId="0" applyFont="1" applyFill="1" applyBorder="1" applyAlignment="1">
      <alignment horizontal="center" vertical="center" wrapText="1"/>
    </xf>
    <xf numFmtId="0" fontId="18" fillId="16" borderId="45" xfId="0" applyFont="1" applyFill="1" applyBorder="1" applyAlignment="1">
      <alignment horizontal="center" vertical="center" wrapText="1"/>
    </xf>
    <xf numFmtId="0" fontId="18" fillId="16" borderId="6" xfId="0" applyFont="1" applyFill="1" applyBorder="1" applyAlignment="1">
      <alignment horizontal="center" vertical="center" wrapText="1"/>
    </xf>
    <xf numFmtId="0" fontId="5" fillId="15" borderId="47" xfId="0" applyFont="1" applyFill="1" applyBorder="1" applyAlignment="1">
      <alignment horizontal="center" vertical="center" wrapText="1"/>
    </xf>
    <xf numFmtId="0" fontId="5" fillId="15" borderId="0" xfId="0" applyFont="1" applyFill="1" applyAlignment="1">
      <alignment horizontal="center" vertical="center" wrapText="1"/>
    </xf>
    <xf numFmtId="0" fontId="5" fillId="6" borderId="47" xfId="0" applyFont="1" applyFill="1" applyBorder="1" applyAlignment="1">
      <alignment horizontal="center" vertical="center" wrapText="1"/>
    </xf>
    <xf numFmtId="0" fontId="5" fillId="6" borderId="37" xfId="0" applyFont="1" applyFill="1" applyBorder="1" applyAlignment="1">
      <alignment horizontal="center" vertical="center" wrapText="1"/>
    </xf>
    <xf numFmtId="0" fontId="19" fillId="6" borderId="39" xfId="0" applyFont="1" applyFill="1" applyBorder="1" applyAlignment="1">
      <alignment horizontal="left" vertical="center" wrapText="1"/>
    </xf>
    <xf numFmtId="0" fontId="5" fillId="6" borderId="40" xfId="0" applyFont="1" applyFill="1" applyBorder="1" applyAlignment="1">
      <alignment horizontal="left" vertical="center" wrapText="1"/>
    </xf>
    <xf numFmtId="0" fontId="5" fillId="6" borderId="0" xfId="0" applyFont="1" applyFill="1" applyAlignment="1">
      <alignment horizontal="left" vertical="center" wrapText="1"/>
    </xf>
    <xf numFmtId="0" fontId="18" fillId="16" borderId="40" xfId="0" applyFont="1" applyFill="1" applyBorder="1" applyAlignment="1">
      <alignment horizontal="left" vertical="center" wrapText="1"/>
    </xf>
    <xf numFmtId="0" fontId="18" fillId="16" borderId="0" xfId="0" applyFont="1" applyFill="1" applyAlignment="1">
      <alignment horizontal="left" vertical="center" wrapText="1"/>
    </xf>
    <xf numFmtId="0" fontId="16" fillId="15" borderId="40" xfId="0" applyFont="1" applyFill="1" applyBorder="1" applyAlignment="1">
      <alignment horizontal="left" vertical="center" wrapText="1"/>
    </xf>
    <xf numFmtId="0" fontId="16" fillId="15" borderId="0" xfId="0" applyFont="1" applyFill="1" applyAlignment="1">
      <alignment horizontal="left" vertical="center" wrapText="1"/>
    </xf>
    <xf numFmtId="0" fontId="101" fillId="52" borderId="0" xfId="11" applyFont="1" applyFill="1" applyAlignment="1">
      <alignment horizontal="center" vertical="center" wrapText="1"/>
    </xf>
    <xf numFmtId="0" fontId="102" fillId="0" borderId="0" xfId="11" applyFont="1" applyAlignment="1">
      <alignment horizontal="center" vertical="center" wrapText="1"/>
    </xf>
    <xf numFmtId="0" fontId="103" fillId="53" borderId="0" xfId="11" applyFont="1" applyFill="1" applyAlignment="1">
      <alignment horizontal="left" vertical="center" wrapText="1"/>
    </xf>
    <xf numFmtId="0" fontId="103" fillId="0" borderId="0" xfId="11" applyFont="1" applyAlignment="1">
      <alignment horizontal="left" vertical="center" wrapText="1"/>
    </xf>
    <xf numFmtId="0" fontId="104" fillId="0" borderId="0" xfId="11" applyFont="1" applyAlignment="1">
      <alignment horizontal="left" vertical="center" wrapText="1"/>
    </xf>
    <xf numFmtId="0" fontId="104" fillId="0" borderId="0" xfId="11" applyFont="1" applyAlignment="1">
      <alignment vertical="center" wrapText="1"/>
    </xf>
    <xf numFmtId="0" fontId="40" fillId="54" borderId="0" xfId="11" applyFont="1" applyFill="1" applyAlignment="1">
      <alignment horizontal="left" vertical="center" wrapText="1"/>
    </xf>
    <xf numFmtId="0" fontId="5" fillId="17" borderId="46" xfId="0" applyFont="1" applyFill="1" applyBorder="1" applyAlignment="1">
      <alignment horizontal="center" vertical="center" wrapText="1"/>
    </xf>
    <xf numFmtId="0" fontId="5" fillId="17" borderId="47" xfId="0" applyFont="1" applyFill="1" applyBorder="1" applyAlignment="1">
      <alignment horizontal="center" vertical="center" wrapText="1"/>
    </xf>
    <xf numFmtId="0" fontId="5" fillId="3" borderId="47" xfId="0" applyFont="1" applyFill="1" applyBorder="1" applyAlignment="1">
      <alignment horizontal="center" vertical="center" wrapText="1"/>
    </xf>
    <xf numFmtId="0" fontId="5" fillId="17" borderId="48" xfId="0" applyFont="1" applyFill="1" applyBorder="1" applyAlignment="1">
      <alignment horizontal="center" vertical="center" wrapText="1"/>
    </xf>
    <xf numFmtId="0" fontId="5" fillId="17" borderId="40" xfId="0" applyFont="1" applyFill="1" applyBorder="1" applyAlignment="1">
      <alignment horizontal="center" vertical="center" wrapText="1"/>
    </xf>
    <xf numFmtId="0" fontId="5" fillId="17" borderId="0" xfId="0" applyFont="1" applyFill="1" applyAlignment="1">
      <alignment horizontal="center" vertical="center" wrapText="1"/>
    </xf>
    <xf numFmtId="0" fontId="5" fillId="3" borderId="0" xfId="0" applyFont="1" applyFill="1" applyAlignment="1">
      <alignment horizontal="center" vertical="center" wrapText="1"/>
    </xf>
    <xf numFmtId="0" fontId="5" fillId="17" borderId="39" xfId="0" applyFont="1" applyFill="1" applyBorder="1" applyAlignment="1">
      <alignment horizontal="center" vertical="center" wrapText="1"/>
    </xf>
    <xf numFmtId="0" fontId="5" fillId="17" borderId="45" xfId="0" applyFont="1" applyFill="1" applyBorder="1" applyAlignment="1">
      <alignment horizontal="center" vertical="center" wrapText="1"/>
    </xf>
    <xf numFmtId="0" fontId="5" fillId="17" borderId="37"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5" fillId="17" borderId="19" xfId="0" applyFont="1" applyFill="1" applyBorder="1" applyAlignment="1">
      <alignment horizontal="center" vertical="center" wrapText="1"/>
    </xf>
    <xf numFmtId="0" fontId="5" fillId="17" borderId="20"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17" borderId="11" xfId="0" applyFont="1" applyFill="1" applyBorder="1" applyAlignment="1">
      <alignment horizontal="center" vertical="center" wrapText="1"/>
    </xf>
    <xf numFmtId="0" fontId="5" fillId="15" borderId="40" xfId="0" applyFont="1" applyFill="1" applyBorder="1" applyAlignment="1">
      <alignment horizontal="left" vertical="center" wrapText="1"/>
    </xf>
    <xf numFmtId="0" fontId="5" fillId="15" borderId="0" xfId="0" applyFont="1" applyFill="1" applyAlignment="1">
      <alignment horizontal="left" vertical="center" wrapText="1"/>
    </xf>
    <xf numFmtId="0" fontId="5" fillId="6" borderId="45" xfId="0" applyFont="1" applyFill="1" applyBorder="1" applyAlignment="1">
      <alignment horizontal="left" vertical="center" wrapText="1"/>
    </xf>
    <xf numFmtId="0" fontId="5" fillId="6" borderId="37" xfId="0" applyFont="1" applyFill="1" applyBorder="1" applyAlignment="1">
      <alignment horizontal="left" vertical="center" wrapText="1"/>
    </xf>
    <xf numFmtId="0" fontId="5" fillId="5" borderId="29"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5" fillId="15" borderId="46" xfId="0" applyFont="1" applyFill="1" applyBorder="1" applyAlignment="1">
      <alignment horizontal="left" vertical="center" wrapText="1"/>
    </xf>
    <xf numFmtId="0" fontId="5" fillId="15" borderId="47" xfId="0" applyFont="1" applyFill="1" applyBorder="1" applyAlignment="1">
      <alignment horizontal="left" vertical="center" wrapText="1"/>
    </xf>
    <xf numFmtId="0" fontId="5" fillId="0" borderId="29" xfId="0" applyFont="1" applyBorder="1" applyAlignment="1">
      <alignment horizontal="left" vertical="center" wrapText="1"/>
    </xf>
    <xf numFmtId="0" fontId="5" fillId="0" borderId="28" xfId="0" applyFont="1" applyBorder="1" applyAlignment="1">
      <alignment horizontal="left" vertical="center" wrapText="1"/>
    </xf>
    <xf numFmtId="0" fontId="5" fillId="5" borderId="30" xfId="0" applyFont="1" applyFill="1" applyBorder="1" applyAlignment="1">
      <alignment horizontal="left" vertical="center" wrapText="1"/>
    </xf>
    <xf numFmtId="0" fontId="5" fillId="6" borderId="6" xfId="0" applyFont="1" applyFill="1" applyBorder="1" applyAlignment="1">
      <alignment horizontal="left" vertical="center" wrapText="1"/>
    </xf>
    <xf numFmtId="0" fontId="18" fillId="16" borderId="47" xfId="0" applyFont="1" applyFill="1" applyBorder="1" applyAlignment="1">
      <alignment horizontal="center" vertical="center" wrapText="1"/>
    </xf>
    <xf numFmtId="0" fontId="18" fillId="16" borderId="37" xfId="0" applyFont="1" applyFill="1" applyBorder="1" applyAlignment="1">
      <alignment horizontal="center" vertical="center" wrapText="1"/>
    </xf>
    <xf numFmtId="0" fontId="18" fillId="16" borderId="40" xfId="0" applyFont="1" applyFill="1" applyBorder="1" applyAlignment="1">
      <alignment horizontal="center" vertical="center" wrapText="1"/>
    </xf>
    <xf numFmtId="0" fontId="18" fillId="16" borderId="0" xfId="0" applyFont="1" applyFill="1" applyAlignment="1">
      <alignment horizontal="center" vertical="center" wrapText="1"/>
    </xf>
    <xf numFmtId="0" fontId="5" fillId="15" borderId="45" xfId="0" applyFont="1" applyFill="1" applyBorder="1" applyAlignment="1">
      <alignment horizontal="left" vertical="center" wrapText="1"/>
    </xf>
    <xf numFmtId="0" fontId="5" fillId="15" borderId="37" xfId="0" applyFont="1" applyFill="1" applyBorder="1" applyAlignment="1">
      <alignment horizontal="left" vertical="center" wrapText="1"/>
    </xf>
    <xf numFmtId="0" fontId="5" fillId="0" borderId="30" xfId="0" applyFont="1" applyBorder="1" applyAlignment="1">
      <alignment horizontal="left" vertical="center" wrapText="1"/>
    </xf>
    <xf numFmtId="0" fontId="5" fillId="6" borderId="45" xfId="0" applyFont="1" applyFill="1" applyBorder="1" applyAlignment="1">
      <alignment horizontal="center" vertical="center" wrapText="1"/>
    </xf>
    <xf numFmtId="0" fontId="5" fillId="6" borderId="6" xfId="0" applyFont="1" applyFill="1" applyBorder="1" applyAlignment="1">
      <alignment horizontal="center" vertical="center" wrapText="1"/>
    </xf>
    <xf numFmtId="0" fontId="5" fillId="15" borderId="6" xfId="0" applyFont="1" applyFill="1" applyBorder="1" applyAlignment="1">
      <alignment horizontal="left" vertical="center" wrapText="1"/>
    </xf>
    <xf numFmtId="0" fontId="98" fillId="15" borderId="47" xfId="0" applyFont="1" applyFill="1" applyBorder="1" applyAlignment="1">
      <alignment horizontal="center" vertical="center" wrapText="1"/>
    </xf>
    <xf numFmtId="0" fontId="98" fillId="3" borderId="47" xfId="0" applyFont="1" applyFill="1" applyBorder="1" applyAlignment="1">
      <alignment horizontal="center" vertical="center" wrapText="1"/>
    </xf>
    <xf numFmtId="0" fontId="98" fillId="15" borderId="48" xfId="0" applyFont="1" applyFill="1" applyBorder="1" applyAlignment="1">
      <alignment horizontal="center" vertical="center" wrapText="1"/>
    </xf>
    <xf numFmtId="0" fontId="98" fillId="15" borderId="0" xfId="0" applyFont="1" applyFill="1" applyAlignment="1">
      <alignment horizontal="center" vertical="center" wrapText="1"/>
    </xf>
    <xf numFmtId="0" fontId="98" fillId="3" borderId="0" xfId="0" applyFont="1" applyFill="1" applyAlignment="1">
      <alignment horizontal="center" vertical="center" wrapText="1"/>
    </xf>
    <xf numFmtId="0" fontId="98" fillId="15" borderId="39" xfId="0" applyFont="1" applyFill="1" applyBorder="1" applyAlignment="1">
      <alignment horizontal="center" vertical="center" wrapText="1"/>
    </xf>
    <xf numFmtId="0" fontId="98" fillId="15" borderId="37" xfId="0" applyFont="1" applyFill="1" applyBorder="1" applyAlignment="1">
      <alignment horizontal="center" vertical="center" wrapText="1"/>
    </xf>
    <xf numFmtId="0" fontId="98" fillId="3" borderId="37" xfId="0" applyFont="1" applyFill="1" applyBorder="1" applyAlignment="1">
      <alignment horizontal="center" vertical="center" wrapText="1"/>
    </xf>
    <xf numFmtId="0" fontId="98" fillId="15" borderId="6" xfId="0" applyFont="1" applyFill="1" applyBorder="1" applyAlignment="1">
      <alignment horizontal="center" vertical="center" wrapText="1"/>
    </xf>
    <xf numFmtId="0" fontId="5" fillId="12" borderId="45" xfId="0" applyFont="1" applyFill="1" applyBorder="1" applyAlignment="1">
      <alignment horizontal="left" vertical="center" wrapText="1"/>
    </xf>
    <xf numFmtId="0" fontId="5" fillId="12" borderId="37" xfId="0" applyFont="1" applyFill="1" applyBorder="1" applyAlignment="1">
      <alignment horizontal="left" vertical="center" wrapText="1"/>
    </xf>
    <xf numFmtId="0" fontId="5" fillId="12" borderId="6" xfId="0" applyFont="1" applyFill="1" applyBorder="1" applyAlignment="1">
      <alignment horizontal="left" vertical="center" wrapText="1"/>
    </xf>
    <xf numFmtId="0" fontId="5" fillId="6" borderId="13"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21" xfId="0" applyFont="1" applyFill="1" applyBorder="1" applyAlignment="1">
      <alignment horizontal="center" vertical="center" wrapText="1"/>
    </xf>
    <xf numFmtId="0" fontId="5" fillId="6" borderId="15" xfId="0" applyFont="1" applyFill="1" applyBorder="1" applyAlignment="1">
      <alignment horizontal="center" vertical="center" wrapText="1"/>
    </xf>
    <xf numFmtId="0" fontId="6" fillId="2" borderId="46" xfId="0" applyFont="1" applyFill="1" applyBorder="1" applyAlignment="1">
      <alignment horizontal="center" vertical="center" textRotation="90" wrapText="1"/>
    </xf>
    <xf numFmtId="0" fontId="6" fillId="2" borderId="40" xfId="0" applyFont="1" applyFill="1" applyBorder="1" applyAlignment="1">
      <alignment horizontal="center" vertical="center" textRotation="90" wrapText="1"/>
    </xf>
    <xf numFmtId="0" fontId="6" fillId="2" borderId="45" xfId="0" applyFont="1" applyFill="1" applyBorder="1" applyAlignment="1">
      <alignment horizontal="center" vertical="center" textRotation="90" wrapText="1"/>
    </xf>
    <xf numFmtId="0" fontId="6" fillId="2" borderId="62" xfId="0" applyFont="1" applyFill="1" applyBorder="1" applyAlignment="1">
      <alignment horizontal="center" vertical="center" textRotation="90" wrapText="1"/>
    </xf>
    <xf numFmtId="0" fontId="6" fillId="2" borderId="36" xfId="0" applyFont="1" applyFill="1" applyBorder="1" applyAlignment="1">
      <alignment horizontal="center" vertical="center" textRotation="90" wrapText="1"/>
    </xf>
    <xf numFmtId="0" fontId="6" fillId="2" borderId="49" xfId="0" applyFont="1" applyFill="1" applyBorder="1" applyAlignment="1">
      <alignment horizontal="center" vertical="center" textRotation="90" wrapText="1"/>
    </xf>
    <xf numFmtId="0" fontId="6" fillId="0" borderId="44" xfId="0" applyFont="1" applyBorder="1" applyAlignment="1">
      <alignment horizontal="center" vertical="center" textRotation="90" wrapText="1"/>
    </xf>
    <xf numFmtId="0" fontId="6" fillId="0" borderId="36" xfId="0" applyFont="1" applyBorder="1" applyAlignment="1">
      <alignment horizontal="center" vertical="center" textRotation="90" wrapText="1"/>
    </xf>
    <xf numFmtId="0" fontId="6" fillId="0" borderId="49" xfId="0" applyFont="1" applyBorder="1" applyAlignment="1">
      <alignment horizontal="center" vertical="center" textRotation="90" wrapText="1"/>
    </xf>
    <xf numFmtId="0" fontId="6" fillId="2" borderId="44" xfId="0" applyFont="1" applyFill="1" applyBorder="1" applyAlignment="1">
      <alignment horizontal="center" vertical="center" textRotation="90" wrapText="1"/>
    </xf>
    <xf numFmtId="0" fontId="6" fillId="2" borderId="1" xfId="0" applyFont="1" applyFill="1" applyBorder="1" applyAlignment="1">
      <alignment horizontal="center" vertical="center" textRotation="90" wrapText="1"/>
    </xf>
    <xf numFmtId="0" fontId="3" fillId="6" borderId="19" xfId="0" applyFont="1" applyFill="1" applyBorder="1" applyAlignment="1">
      <alignment horizontal="center" vertical="center" wrapText="1"/>
    </xf>
    <xf numFmtId="0" fontId="3" fillId="6" borderId="20"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11" xfId="0" applyFont="1" applyFill="1" applyBorder="1" applyAlignment="1">
      <alignment horizontal="center" vertical="center" wrapText="1"/>
    </xf>
    <xf numFmtId="0" fontId="0" fillId="8" borderId="29" xfId="0" applyFill="1" applyBorder="1" applyAlignment="1">
      <alignment horizontal="center"/>
    </xf>
    <xf numFmtId="0" fontId="0" fillId="8" borderId="28" xfId="0" applyFill="1" applyBorder="1" applyAlignment="1">
      <alignment horizontal="center"/>
    </xf>
    <xf numFmtId="0" fontId="0" fillId="8" borderId="30" xfId="0" applyFill="1" applyBorder="1" applyAlignment="1">
      <alignment horizontal="center"/>
    </xf>
    <xf numFmtId="0" fontId="3" fillId="5" borderId="19" xfId="0" applyFont="1" applyFill="1" applyBorder="1" applyAlignment="1">
      <alignment horizontal="center" vertical="center" wrapText="1"/>
    </xf>
    <xf numFmtId="165" fontId="5" fillId="3" borderId="33" xfId="0" applyNumberFormat="1" applyFont="1" applyFill="1" applyBorder="1" applyAlignment="1">
      <alignment horizontal="center" vertical="center" wrapText="1"/>
    </xf>
    <xf numFmtId="165" fontId="5" fillId="3" borderId="34" xfId="0" applyNumberFormat="1" applyFont="1" applyFill="1" applyBorder="1" applyAlignment="1">
      <alignment horizontal="center" vertical="center" wrapText="1"/>
    </xf>
    <xf numFmtId="165" fontId="5" fillId="3" borderId="35" xfId="0" applyNumberFormat="1" applyFont="1" applyFill="1" applyBorder="1" applyAlignment="1">
      <alignment horizontal="center" vertical="center" wrapText="1"/>
    </xf>
    <xf numFmtId="0" fontId="5" fillId="7" borderId="29" xfId="0" applyFont="1" applyFill="1" applyBorder="1" applyAlignment="1">
      <alignment horizontal="center" vertical="top" wrapText="1"/>
    </xf>
    <xf numFmtId="0" fontId="5" fillId="7" borderId="28" xfId="0" applyFont="1" applyFill="1" applyBorder="1" applyAlignment="1">
      <alignment horizontal="center" vertical="top" wrapText="1"/>
    </xf>
    <xf numFmtId="0" fontId="5" fillId="7" borderId="40" xfId="0" applyFont="1" applyFill="1" applyBorder="1" applyAlignment="1">
      <alignment horizontal="center" vertical="top" wrapText="1"/>
    </xf>
    <xf numFmtId="0" fontId="5" fillId="7" borderId="45" xfId="0" applyFont="1" applyFill="1" applyBorder="1" applyAlignment="1">
      <alignment horizontal="center" vertical="top"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5" fillId="7" borderId="30" xfId="0" applyFont="1" applyFill="1" applyBorder="1" applyAlignment="1">
      <alignment horizontal="center" vertical="top" wrapText="1"/>
    </xf>
    <xf numFmtId="0" fontId="6" fillId="2" borderId="5" xfId="0" applyFont="1" applyFill="1" applyBorder="1" applyAlignment="1">
      <alignment horizontal="center" vertical="center" textRotation="90" wrapText="1"/>
    </xf>
    <xf numFmtId="0" fontId="6" fillId="2" borderId="29" xfId="0" applyFont="1" applyFill="1" applyBorder="1" applyAlignment="1">
      <alignment horizontal="center" vertical="center" textRotation="90" wrapText="1"/>
    </xf>
    <xf numFmtId="0" fontId="6" fillId="2" borderId="28" xfId="0" applyFont="1" applyFill="1" applyBorder="1" applyAlignment="1">
      <alignment horizontal="center" vertical="center" textRotation="90" wrapText="1"/>
    </xf>
    <xf numFmtId="0" fontId="5" fillId="7" borderId="29" xfId="0" applyFont="1" applyFill="1" applyBorder="1" applyAlignment="1">
      <alignment horizontal="center" vertical="center" wrapText="1"/>
    </xf>
    <xf numFmtId="0" fontId="5" fillId="7" borderId="30" xfId="0" applyFont="1" applyFill="1" applyBorder="1" applyAlignment="1">
      <alignment horizontal="center" vertical="center" wrapText="1"/>
    </xf>
    <xf numFmtId="0" fontId="6" fillId="2" borderId="12" xfId="0" applyFont="1" applyFill="1" applyBorder="1" applyAlignment="1">
      <alignment horizontal="center" vertical="center" textRotation="90" wrapText="1"/>
    </xf>
    <xf numFmtId="0" fontId="5" fillId="5" borderId="19" xfId="0" applyFont="1" applyFill="1" applyBorder="1" applyAlignment="1">
      <alignment horizontal="center" vertical="center" wrapText="1"/>
    </xf>
    <xf numFmtId="0" fontId="5" fillId="5" borderId="20" xfId="0" applyFont="1" applyFill="1" applyBorder="1" applyAlignment="1">
      <alignment horizontal="center" vertical="center" wrapText="1"/>
    </xf>
    <xf numFmtId="165" fontId="5" fillId="3" borderId="32" xfId="0" applyNumberFormat="1" applyFont="1" applyFill="1" applyBorder="1" applyAlignment="1">
      <alignment horizontal="center" vertical="center" wrapText="1"/>
    </xf>
    <xf numFmtId="165" fontId="5" fillId="3" borderId="105" xfId="0" applyNumberFormat="1" applyFont="1" applyFill="1" applyBorder="1" applyAlignment="1">
      <alignment horizontal="center" vertical="center" wrapText="1"/>
    </xf>
    <xf numFmtId="0" fontId="3" fillId="6" borderId="47" xfId="0" applyFont="1" applyFill="1" applyBorder="1" applyAlignment="1">
      <alignment horizontal="center" vertical="center"/>
    </xf>
    <xf numFmtId="0" fontId="3" fillId="6" borderId="48" xfId="0" applyFont="1" applyFill="1" applyBorder="1" applyAlignment="1">
      <alignment horizontal="center" vertical="center"/>
    </xf>
    <xf numFmtId="0" fontId="3" fillId="6" borderId="37" xfId="0" applyFont="1" applyFill="1" applyBorder="1" applyAlignment="1">
      <alignment horizontal="center" vertical="center"/>
    </xf>
    <xf numFmtId="0" fontId="3" fillId="6" borderId="6" xfId="0" applyFont="1" applyFill="1" applyBorder="1" applyAlignment="1">
      <alignment horizontal="center" vertical="center"/>
    </xf>
    <xf numFmtId="0" fontId="5" fillId="5" borderId="32" xfId="0" applyFont="1" applyFill="1" applyBorder="1" applyAlignment="1">
      <alignment horizontal="center" vertical="center" wrapText="1"/>
    </xf>
    <xf numFmtId="0" fontId="5" fillId="5" borderId="35" xfId="0" applyFont="1" applyFill="1" applyBorder="1" applyAlignment="1">
      <alignment horizontal="center" vertical="center" wrapText="1"/>
    </xf>
    <xf numFmtId="165" fontId="5" fillId="0" borderId="19" xfId="0" applyNumberFormat="1" applyFont="1" applyBorder="1" applyAlignment="1">
      <alignment horizontal="center" vertical="center"/>
    </xf>
    <xf numFmtId="165" fontId="5" fillId="0" borderId="20" xfId="0" applyNumberFormat="1" applyFont="1" applyBorder="1" applyAlignment="1">
      <alignment horizontal="center" vertical="center"/>
    </xf>
    <xf numFmtId="165" fontId="5" fillId="0" borderId="11" xfId="0" applyNumberFormat="1" applyFont="1" applyBorder="1" applyAlignment="1">
      <alignment horizontal="center" vertical="center"/>
    </xf>
    <xf numFmtId="0" fontId="6" fillId="7" borderId="45" xfId="0" applyFont="1" applyFill="1" applyBorder="1" applyAlignment="1">
      <alignment horizontal="center" vertical="center" wrapText="1"/>
    </xf>
    <xf numFmtId="0" fontId="6" fillId="7" borderId="37" xfId="0" applyFont="1" applyFill="1" applyBorder="1" applyAlignment="1">
      <alignment horizontal="center" vertical="center" wrapText="1"/>
    </xf>
    <xf numFmtId="0" fontId="3" fillId="6" borderId="19" xfId="0" applyFont="1" applyFill="1" applyBorder="1" applyAlignment="1">
      <alignment horizontal="center" vertical="center"/>
    </xf>
    <xf numFmtId="0" fontId="3" fillId="6" borderId="20" xfId="0" applyFont="1" applyFill="1" applyBorder="1" applyAlignment="1">
      <alignment horizontal="center" vertical="center"/>
    </xf>
    <xf numFmtId="165" fontId="5" fillId="0" borderId="19" xfId="0" applyNumberFormat="1" applyFont="1" applyBorder="1" applyAlignment="1">
      <alignment horizontal="center" vertical="center" wrapText="1"/>
    </xf>
    <xf numFmtId="165" fontId="5" fillId="0" borderId="20" xfId="0" applyNumberFormat="1" applyFont="1" applyBorder="1" applyAlignment="1">
      <alignment horizontal="center" vertical="center" wrapText="1"/>
    </xf>
    <xf numFmtId="0" fontId="6" fillId="2" borderId="30" xfId="0" applyFont="1" applyFill="1" applyBorder="1" applyAlignment="1">
      <alignment horizontal="center" vertical="center" textRotation="90" wrapText="1"/>
    </xf>
    <xf numFmtId="0" fontId="5" fillId="8" borderId="46" xfId="0" applyFont="1" applyFill="1" applyBorder="1" applyAlignment="1">
      <alignment horizontal="center" vertical="center"/>
    </xf>
    <xf numFmtId="0" fontId="5" fillId="8" borderId="47" xfId="0" applyFont="1" applyFill="1" applyBorder="1" applyAlignment="1">
      <alignment horizontal="center" vertical="center"/>
    </xf>
    <xf numFmtId="0" fontId="5" fillId="8" borderId="48" xfId="0" applyFont="1" applyFill="1" applyBorder="1" applyAlignment="1">
      <alignment horizontal="center" vertical="center"/>
    </xf>
    <xf numFmtId="0" fontId="5" fillId="8" borderId="40" xfId="0" applyFont="1" applyFill="1" applyBorder="1" applyAlignment="1">
      <alignment horizontal="center" vertical="center"/>
    </xf>
    <xf numFmtId="0" fontId="5" fillId="8" borderId="0" xfId="0" applyFont="1" applyFill="1" applyAlignment="1">
      <alignment horizontal="center" vertical="center"/>
    </xf>
    <xf numFmtId="0" fontId="5" fillId="8" borderId="39" xfId="0" applyFont="1" applyFill="1" applyBorder="1" applyAlignment="1">
      <alignment horizontal="center" vertical="center"/>
    </xf>
    <xf numFmtId="0" fontId="5" fillId="8" borderId="45" xfId="0" applyFont="1" applyFill="1" applyBorder="1" applyAlignment="1">
      <alignment horizontal="center" vertical="center"/>
    </xf>
    <xf numFmtId="0" fontId="5" fillId="8" borderId="37" xfId="0" applyFont="1" applyFill="1" applyBorder="1" applyAlignment="1">
      <alignment horizontal="center" vertical="center"/>
    </xf>
    <xf numFmtId="0" fontId="5" fillId="8" borderId="6" xfId="0" applyFont="1" applyFill="1" applyBorder="1" applyAlignment="1">
      <alignment horizontal="center" vertical="center"/>
    </xf>
    <xf numFmtId="0" fontId="6" fillId="0" borderId="68" xfId="0" applyFont="1" applyBorder="1" applyAlignment="1">
      <alignment horizontal="center" vertical="center" textRotation="90" wrapText="1"/>
    </xf>
    <xf numFmtId="0" fontId="6" fillId="0" borderId="66" xfId="0" applyFont="1" applyBorder="1" applyAlignment="1">
      <alignment horizontal="center" vertical="center" textRotation="90" wrapText="1"/>
    </xf>
    <xf numFmtId="0" fontId="6" fillId="0" borderId="67" xfId="0" applyFont="1" applyBorder="1" applyAlignment="1">
      <alignment horizontal="center" vertical="center" textRotation="90" wrapText="1"/>
    </xf>
    <xf numFmtId="0" fontId="6" fillId="2" borderId="68" xfId="0" applyFont="1" applyFill="1" applyBorder="1" applyAlignment="1">
      <alignment horizontal="center" vertical="center" textRotation="90" wrapText="1"/>
    </xf>
    <xf numFmtId="0" fontId="6" fillId="2" borderId="66" xfId="0" applyFont="1" applyFill="1" applyBorder="1" applyAlignment="1">
      <alignment horizontal="center" vertical="center" textRotation="90" wrapText="1"/>
    </xf>
    <xf numFmtId="0" fontId="6" fillId="2" borderId="67" xfId="0" applyFont="1" applyFill="1" applyBorder="1" applyAlignment="1">
      <alignment horizontal="center" vertical="center" textRotation="90" wrapText="1"/>
    </xf>
    <xf numFmtId="0" fontId="5" fillId="12" borderId="29" xfId="0" applyFont="1" applyFill="1" applyBorder="1" applyAlignment="1">
      <alignment horizontal="center" vertical="center"/>
    </xf>
    <xf numFmtId="0" fontId="5" fillId="12" borderId="28" xfId="0" applyFont="1" applyFill="1" applyBorder="1" applyAlignment="1">
      <alignment horizontal="center" vertical="center"/>
    </xf>
    <xf numFmtId="0" fontId="5" fillId="12" borderId="30" xfId="0" applyFont="1" applyFill="1" applyBorder="1" applyAlignment="1">
      <alignment horizontal="center" vertical="center"/>
    </xf>
    <xf numFmtId="0" fontId="16" fillId="12" borderId="19" xfId="0" applyFont="1" applyFill="1" applyBorder="1" applyAlignment="1">
      <alignment horizontal="center" vertical="center" wrapText="1"/>
    </xf>
    <xf numFmtId="0" fontId="16" fillId="12" borderId="20" xfId="0" applyFont="1" applyFill="1" applyBorder="1" applyAlignment="1">
      <alignment horizontal="center" vertical="center" wrapText="1"/>
    </xf>
    <xf numFmtId="0" fontId="16" fillId="12" borderId="11" xfId="0" applyFont="1" applyFill="1" applyBorder="1" applyAlignment="1">
      <alignment horizontal="center" vertical="center" wrapText="1"/>
    </xf>
    <xf numFmtId="0" fontId="5" fillId="12" borderId="19" xfId="0" applyFont="1" applyFill="1" applyBorder="1" applyAlignment="1">
      <alignment horizontal="center" vertical="center"/>
    </xf>
    <xf numFmtId="0" fontId="5" fillId="12" borderId="20" xfId="0" applyFont="1" applyFill="1" applyBorder="1" applyAlignment="1">
      <alignment horizontal="center" vertical="center"/>
    </xf>
    <xf numFmtId="0" fontId="5" fillId="12" borderId="11" xfId="0" applyFont="1" applyFill="1" applyBorder="1" applyAlignment="1">
      <alignment horizontal="center" vertical="center"/>
    </xf>
    <xf numFmtId="0" fontId="5" fillId="5" borderId="19" xfId="0" applyFont="1" applyFill="1" applyBorder="1" applyAlignment="1">
      <alignment horizontal="center" vertical="center"/>
    </xf>
    <xf numFmtId="0" fontId="5" fillId="5" borderId="20" xfId="0" applyFont="1" applyFill="1" applyBorder="1" applyAlignment="1">
      <alignment horizontal="center" vertical="center"/>
    </xf>
    <xf numFmtId="0" fontId="5" fillId="5" borderId="11" xfId="0" applyFont="1" applyFill="1" applyBorder="1" applyAlignment="1">
      <alignment horizontal="center" vertical="center"/>
    </xf>
    <xf numFmtId="0" fontId="6" fillId="2" borderId="65" xfId="0" applyFont="1" applyFill="1" applyBorder="1" applyAlignment="1">
      <alignment horizontal="center" vertical="center" textRotation="90" wrapText="1"/>
    </xf>
    <xf numFmtId="0" fontId="5" fillId="12" borderId="29" xfId="0" applyFont="1" applyFill="1" applyBorder="1" applyAlignment="1">
      <alignment horizontal="center" vertical="center" wrapText="1"/>
    </xf>
    <xf numFmtId="0" fontId="5" fillId="12" borderId="28" xfId="0" applyFont="1" applyFill="1" applyBorder="1" applyAlignment="1">
      <alignment horizontal="center" vertical="center" wrapText="1"/>
    </xf>
    <xf numFmtId="0" fontId="5" fillId="12" borderId="30" xfId="0" applyFont="1" applyFill="1" applyBorder="1" applyAlignment="1">
      <alignment horizontal="center" vertical="center" wrapText="1"/>
    </xf>
    <xf numFmtId="0" fontId="5" fillId="5" borderId="48" xfId="0" applyFont="1" applyFill="1" applyBorder="1" applyAlignment="1">
      <alignment horizontal="center" vertical="center" wrapText="1"/>
    </xf>
    <xf numFmtId="0" fontId="5" fillId="5" borderId="39"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6" fillId="5" borderId="19" xfId="0" applyFont="1" applyFill="1" applyBorder="1" applyAlignment="1">
      <alignment horizontal="center" vertical="center"/>
    </xf>
    <xf numFmtId="0" fontId="6" fillId="5" borderId="20" xfId="0" applyFont="1" applyFill="1" applyBorder="1" applyAlignment="1">
      <alignment horizontal="center" vertical="center"/>
    </xf>
    <xf numFmtId="0" fontId="6" fillId="5" borderId="11" xfId="0" applyFont="1" applyFill="1" applyBorder="1" applyAlignment="1">
      <alignment horizontal="center" vertical="center"/>
    </xf>
    <xf numFmtId="0" fontId="16" fillId="12" borderId="19" xfId="0" applyFont="1" applyFill="1" applyBorder="1" applyAlignment="1">
      <alignment horizontal="center" vertical="center"/>
    </xf>
    <xf numFmtId="0" fontId="16" fillId="12" borderId="11" xfId="0" applyFont="1" applyFill="1" applyBorder="1" applyAlignment="1">
      <alignment horizontal="center" vertical="center"/>
    </xf>
    <xf numFmtId="0" fontId="5" fillId="8" borderId="10" xfId="0" applyFont="1" applyFill="1" applyBorder="1" applyAlignment="1">
      <alignment horizontal="center" vertical="center"/>
    </xf>
    <xf numFmtId="0" fontId="5" fillId="8" borderId="20" xfId="0" applyFont="1" applyFill="1" applyBorder="1" applyAlignment="1">
      <alignment horizontal="center" vertical="center"/>
    </xf>
    <xf numFmtId="0" fontId="5" fillId="8" borderId="11" xfId="0" applyFont="1" applyFill="1" applyBorder="1" applyAlignment="1">
      <alignment horizontal="center" vertical="center"/>
    </xf>
    <xf numFmtId="0" fontId="5" fillId="5" borderId="47" xfId="0" applyFont="1" applyFill="1" applyBorder="1" applyAlignment="1">
      <alignment horizontal="center" vertical="center"/>
    </xf>
    <xf numFmtId="0" fontId="5" fillId="5" borderId="0" xfId="0" applyFont="1" applyFill="1" applyAlignment="1">
      <alignment horizontal="center" vertical="center"/>
    </xf>
    <xf numFmtId="0" fontId="5" fillId="5" borderId="37" xfId="0" applyFont="1" applyFill="1" applyBorder="1" applyAlignment="1">
      <alignment horizontal="center" vertical="center"/>
    </xf>
    <xf numFmtId="0" fontId="17" fillId="4" borderId="46" xfId="3" applyFont="1" applyFill="1" applyBorder="1" applyAlignment="1">
      <alignment horizontal="center" vertical="center" wrapText="1"/>
    </xf>
    <xf numFmtId="0" fontId="17" fillId="4" borderId="48" xfId="3" applyFont="1" applyFill="1" applyBorder="1" applyAlignment="1">
      <alignment horizontal="center" vertical="center" wrapText="1"/>
    </xf>
    <xf numFmtId="0" fontId="17" fillId="4" borderId="40" xfId="3" applyFont="1" applyFill="1" applyBorder="1" applyAlignment="1">
      <alignment horizontal="center" vertical="center" wrapText="1"/>
    </xf>
    <xf numFmtId="0" fontId="17" fillId="4" borderId="39" xfId="3" applyFont="1" applyFill="1" applyBorder="1" applyAlignment="1">
      <alignment horizontal="center" vertical="center" wrapText="1"/>
    </xf>
    <xf numFmtId="0" fontId="17" fillId="4" borderId="45" xfId="3" applyFont="1" applyFill="1" applyBorder="1" applyAlignment="1">
      <alignment horizontal="center" vertical="center" wrapText="1"/>
    </xf>
    <xf numFmtId="0" fontId="17" fillId="4" borderId="6" xfId="3" applyFont="1" applyFill="1" applyBorder="1" applyAlignment="1">
      <alignment horizontal="center" vertical="center" wrapText="1"/>
    </xf>
    <xf numFmtId="0" fontId="15" fillId="4" borderId="58" xfId="1" applyFont="1" applyFill="1" applyBorder="1" applyAlignment="1">
      <alignment horizontal="center" vertical="center" wrapText="1"/>
    </xf>
    <xf numFmtId="0" fontId="15" fillId="4" borderId="25" xfId="1" applyFont="1" applyFill="1" applyBorder="1" applyAlignment="1">
      <alignment horizontal="center" vertical="center" wrapText="1"/>
    </xf>
    <xf numFmtId="0" fontId="15" fillId="4" borderId="55" xfId="1" applyFont="1" applyFill="1" applyBorder="1" applyAlignment="1">
      <alignment horizontal="center" vertical="center" wrapText="1"/>
    </xf>
    <xf numFmtId="0" fontId="17" fillId="4" borderId="59" xfId="3" applyFont="1" applyFill="1" applyBorder="1" applyAlignment="1">
      <alignment horizontal="center" vertical="center" wrapText="1"/>
    </xf>
    <xf numFmtId="0" fontId="17" fillId="4" borderId="27" xfId="3" applyFont="1" applyFill="1" applyBorder="1" applyAlignment="1">
      <alignment horizontal="center" vertical="center" wrapText="1"/>
    </xf>
    <xf numFmtId="0" fontId="17" fillId="4" borderId="53" xfId="3" applyFont="1" applyFill="1" applyBorder="1" applyAlignment="1">
      <alignment horizontal="center" vertical="center" wrapText="1"/>
    </xf>
    <xf numFmtId="0" fontId="15" fillId="4" borderId="54" xfId="1" applyFont="1" applyFill="1" applyBorder="1" applyAlignment="1">
      <alignment horizontal="center" vertical="center" wrapText="1"/>
    </xf>
    <xf numFmtId="0" fontId="17" fillId="4" borderId="52" xfId="3" applyFont="1" applyFill="1" applyBorder="1" applyAlignment="1">
      <alignment horizontal="center" vertical="center" wrapText="1"/>
    </xf>
    <xf numFmtId="0" fontId="17" fillId="4" borderId="19" xfId="3" applyFont="1" applyFill="1" applyBorder="1" applyAlignment="1">
      <alignment horizontal="center" vertical="center" wrapText="1"/>
    </xf>
    <xf numFmtId="0" fontId="17" fillId="4" borderId="11" xfId="3" applyFont="1" applyFill="1" applyBorder="1" applyAlignment="1">
      <alignment horizontal="center" vertical="center" wrapText="1"/>
    </xf>
    <xf numFmtId="0" fontId="15" fillId="4" borderId="29" xfId="1" applyFont="1" applyFill="1" applyBorder="1" applyAlignment="1">
      <alignment horizontal="center" vertical="center" wrapText="1"/>
    </xf>
    <xf numFmtId="0" fontId="15" fillId="4" borderId="28" xfId="1" applyFont="1" applyFill="1" applyBorder="1" applyAlignment="1">
      <alignment horizontal="center" vertical="center" wrapText="1"/>
    </xf>
    <xf numFmtId="0" fontId="15" fillId="4" borderId="30" xfId="1" applyFont="1" applyFill="1" applyBorder="1" applyAlignment="1">
      <alignment horizontal="center" vertical="center" wrapText="1"/>
    </xf>
    <xf numFmtId="0" fontId="17" fillId="4" borderId="29" xfId="3" applyFont="1" applyFill="1" applyBorder="1" applyAlignment="1">
      <alignment horizontal="center" vertical="center" wrapText="1"/>
    </xf>
    <xf numFmtId="0" fontId="17" fillId="4" borderId="28" xfId="3" applyFont="1" applyFill="1" applyBorder="1" applyAlignment="1">
      <alignment horizontal="center" vertical="center" wrapText="1"/>
    </xf>
    <xf numFmtId="0" fontId="17" fillId="4" borderId="30" xfId="3" applyFont="1" applyFill="1" applyBorder="1" applyAlignment="1">
      <alignment horizontal="center" vertical="center" wrapText="1"/>
    </xf>
    <xf numFmtId="0" fontId="34" fillId="5" borderId="19" xfId="5" applyFont="1" applyFill="1" applyBorder="1" applyAlignment="1">
      <alignment horizontal="center" vertical="center" wrapText="1"/>
    </xf>
    <xf numFmtId="0" fontId="34" fillId="5" borderId="11" xfId="5" applyFont="1" applyFill="1" applyBorder="1" applyAlignment="1">
      <alignment horizontal="center" vertical="center" wrapText="1"/>
    </xf>
    <xf numFmtId="0" fontId="31" fillId="3" borderId="42" xfId="5" applyFill="1" applyBorder="1" applyAlignment="1">
      <alignment horizontal="left" vertical="top" wrapText="1"/>
    </xf>
    <xf numFmtId="0" fontId="34" fillId="0" borderId="19" xfId="5" applyFont="1" applyBorder="1" applyAlignment="1">
      <alignment horizontal="center" vertical="center" wrapText="1"/>
    </xf>
    <xf numFmtId="0" fontId="34" fillId="0" borderId="11" xfId="5" applyFont="1" applyBorder="1" applyAlignment="1">
      <alignment horizontal="center" vertical="center" wrapText="1"/>
    </xf>
    <xf numFmtId="0" fontId="39" fillId="18" borderId="58" xfId="6" applyFont="1" applyFill="1" applyBorder="1" applyAlignment="1">
      <alignment horizontal="center" vertical="top" wrapText="1"/>
    </xf>
    <xf numFmtId="0" fontId="39" fillId="18" borderId="98" xfId="6" applyFont="1" applyFill="1" applyBorder="1" applyAlignment="1">
      <alignment horizontal="center" vertical="top" wrapText="1"/>
    </xf>
    <xf numFmtId="0" fontId="40" fillId="21" borderId="96" xfId="6" applyFont="1" applyFill="1" applyBorder="1" applyAlignment="1">
      <alignment horizontal="center" vertical="center" wrapText="1"/>
    </xf>
    <xf numFmtId="0" fontId="40" fillId="21" borderId="61" xfId="6" applyFont="1" applyFill="1" applyBorder="1" applyAlignment="1">
      <alignment horizontal="center" vertical="center" wrapText="1"/>
    </xf>
    <xf numFmtId="0" fontId="46" fillId="21" borderId="97" xfId="6" applyFont="1" applyFill="1" applyBorder="1" applyAlignment="1">
      <alignment horizontal="center" vertical="center" wrapText="1"/>
    </xf>
    <xf numFmtId="0" fontId="46" fillId="21" borderId="84" xfId="6" applyFont="1" applyFill="1" applyBorder="1" applyAlignment="1">
      <alignment horizontal="center" vertical="center" wrapText="1"/>
    </xf>
    <xf numFmtId="0" fontId="49" fillId="22" borderId="95" xfId="5" applyFont="1" applyFill="1" applyBorder="1" applyAlignment="1">
      <alignment horizontal="center" vertical="center" wrapText="1"/>
    </xf>
    <xf numFmtId="0" fontId="49" fillId="22" borderId="83" xfId="5" applyFont="1" applyFill="1" applyBorder="1" applyAlignment="1">
      <alignment horizontal="center" vertical="center" wrapText="1"/>
    </xf>
    <xf numFmtId="0" fontId="2" fillId="4" borderId="96" xfId="6" applyFill="1" applyBorder="1" applyAlignment="1">
      <alignment horizontal="center" vertical="center" wrapText="1"/>
    </xf>
    <xf numFmtId="0" fontId="2" fillId="4" borderId="61" xfId="6" applyFill="1" applyBorder="1" applyAlignment="1">
      <alignment horizontal="center" vertical="center" wrapText="1"/>
    </xf>
    <xf numFmtId="0" fontId="2" fillId="21" borderId="96" xfId="9" applyFill="1" applyBorder="1" applyAlignment="1">
      <alignment horizontal="center" vertical="center" wrapText="1"/>
    </xf>
    <xf numFmtId="0" fontId="2" fillId="21" borderId="61" xfId="9" applyFill="1" applyBorder="1" applyAlignment="1">
      <alignment horizontal="center" vertical="center" wrapText="1"/>
    </xf>
    <xf numFmtId="0" fontId="2" fillId="4" borderId="87" xfId="5" applyFont="1" applyFill="1" applyBorder="1" applyAlignment="1">
      <alignment horizontal="center"/>
    </xf>
    <xf numFmtId="0" fontId="2" fillId="4" borderId="82" xfId="5" applyFont="1" applyFill="1" applyBorder="1" applyAlignment="1">
      <alignment horizontal="center"/>
    </xf>
    <xf numFmtId="0" fontId="43" fillId="31" borderId="46" xfId="5" applyFont="1" applyFill="1" applyBorder="1" applyAlignment="1">
      <alignment horizontal="center" vertical="center" wrapText="1"/>
    </xf>
    <xf numFmtId="0" fontId="43" fillId="31" borderId="48" xfId="5" applyFont="1" applyFill="1" applyBorder="1" applyAlignment="1">
      <alignment horizontal="center" vertical="center" wrapText="1"/>
    </xf>
    <xf numFmtId="0" fontId="43" fillId="31" borderId="40" xfId="5" applyFont="1" applyFill="1" applyBorder="1" applyAlignment="1">
      <alignment horizontal="center" vertical="center" wrapText="1"/>
    </xf>
    <xf numFmtId="0" fontId="43" fillId="31" borderId="39" xfId="5" applyFont="1" applyFill="1" applyBorder="1" applyAlignment="1">
      <alignment horizontal="center" vertical="center" wrapText="1"/>
    </xf>
    <xf numFmtId="0" fontId="2" fillId="14" borderId="19" xfId="6" applyFill="1" applyBorder="1" applyAlignment="1">
      <alignment horizontal="center" vertical="center" wrapText="1"/>
    </xf>
    <xf numFmtId="0" fontId="2" fillId="14" borderId="11" xfId="6" applyFill="1" applyBorder="1" applyAlignment="1">
      <alignment horizontal="center" vertical="center" wrapText="1"/>
    </xf>
    <xf numFmtId="0" fontId="41" fillId="21" borderId="96" xfId="7" applyFill="1" applyBorder="1" applyAlignment="1" applyProtection="1">
      <alignment horizontal="center" vertical="center" wrapText="1"/>
    </xf>
    <xf numFmtId="0" fontId="41" fillId="21" borderId="61" xfId="7" applyFill="1" applyBorder="1" applyAlignment="1" applyProtection="1">
      <alignment horizontal="center" vertical="center" wrapText="1"/>
    </xf>
    <xf numFmtId="0" fontId="2" fillId="22" borderId="95" xfId="5" applyFont="1" applyFill="1" applyBorder="1" applyAlignment="1">
      <alignment horizontal="center" vertical="center" wrapText="1"/>
    </xf>
    <xf numFmtId="0" fontId="2" fillId="22" borderId="83" xfId="5" applyFont="1" applyFill="1" applyBorder="1" applyAlignment="1">
      <alignment horizontal="center" vertical="center" wrapText="1"/>
    </xf>
    <xf numFmtId="0" fontId="2" fillId="4" borderId="59" xfId="9" applyFill="1" applyBorder="1" applyAlignment="1">
      <alignment horizontal="center"/>
    </xf>
    <xf numFmtId="0" fontId="2" fillId="4" borderId="60" xfId="9" applyFill="1" applyBorder="1" applyAlignment="1">
      <alignment horizontal="center"/>
    </xf>
    <xf numFmtId="0" fontId="2" fillId="6" borderId="40" xfId="6" applyFill="1" applyBorder="1" applyAlignment="1">
      <alignment horizontal="center" vertical="center" wrapText="1"/>
    </xf>
    <xf numFmtId="0" fontId="2" fillId="6" borderId="39" xfId="6" applyFill="1" applyBorder="1" applyAlignment="1">
      <alignment horizontal="center" vertical="center" wrapText="1"/>
    </xf>
    <xf numFmtId="0" fontId="2" fillId="6" borderId="50" xfId="6" applyFill="1" applyBorder="1" applyAlignment="1">
      <alignment horizontal="center" vertical="center" wrapText="1"/>
    </xf>
    <xf numFmtId="0" fontId="2" fillId="6" borderId="86" xfId="6" applyFill="1" applyBorder="1" applyAlignment="1">
      <alignment horizontal="center" vertical="center" wrapText="1"/>
    </xf>
    <xf numFmtId="0" fontId="2" fillId="6" borderId="71" xfId="6" applyFill="1" applyBorder="1" applyAlignment="1">
      <alignment horizontal="center" vertical="center" wrapText="1"/>
    </xf>
    <xf numFmtId="0" fontId="2" fillId="6" borderId="80" xfId="6" applyFill="1" applyBorder="1" applyAlignment="1">
      <alignment horizontal="center" vertical="center" wrapText="1"/>
    </xf>
    <xf numFmtId="0" fontId="0" fillId="6" borderId="72" xfId="6" applyFont="1" applyFill="1" applyBorder="1" applyAlignment="1">
      <alignment horizontal="center" vertical="center" wrapText="1"/>
    </xf>
    <xf numFmtId="0" fontId="0" fillId="6" borderId="87" xfId="6" applyFont="1" applyFill="1" applyBorder="1" applyAlignment="1">
      <alignment horizontal="center" vertical="center" wrapText="1"/>
    </xf>
    <xf numFmtId="0" fontId="0" fillId="6" borderId="51" xfId="6" applyFont="1" applyFill="1" applyBorder="1" applyAlignment="1">
      <alignment horizontal="center" vertical="center" wrapText="1"/>
    </xf>
    <xf numFmtId="0" fontId="0" fillId="6" borderId="82" xfId="6" applyFont="1" applyFill="1" applyBorder="1" applyAlignment="1">
      <alignment horizontal="center" vertical="center" wrapText="1"/>
    </xf>
    <xf numFmtId="0" fontId="2" fillId="21" borderId="96" xfId="5" applyFont="1" applyFill="1" applyBorder="1" applyAlignment="1">
      <alignment horizontal="center" vertical="center" wrapText="1"/>
    </xf>
    <xf numFmtId="0" fontId="2" fillId="21" borderId="61" xfId="5" applyFont="1" applyFill="1" applyBorder="1" applyAlignment="1">
      <alignment horizontal="center" vertical="center" wrapText="1"/>
    </xf>
    <xf numFmtId="0" fontId="2" fillId="4" borderId="27" xfId="9" applyFill="1" applyBorder="1" applyAlignment="1">
      <alignment horizontal="center"/>
    </xf>
    <xf numFmtId="0" fontId="39" fillId="18" borderId="58" xfId="6" applyFont="1" applyFill="1" applyBorder="1" applyAlignment="1">
      <alignment horizontal="center" wrapText="1"/>
    </xf>
    <xf numFmtId="0" fontId="39" fillId="18" borderId="98" xfId="6" applyFont="1" applyFill="1" applyBorder="1" applyAlignment="1">
      <alignment horizontal="center" wrapText="1"/>
    </xf>
    <xf numFmtId="0" fontId="2" fillId="4" borderId="96" xfId="5" applyFont="1" applyFill="1" applyBorder="1" applyAlignment="1">
      <alignment horizontal="center" vertical="center" wrapText="1"/>
    </xf>
    <xf numFmtId="0" fontId="2" fillId="4" borderId="61" xfId="5" applyFont="1" applyFill="1" applyBorder="1" applyAlignment="1">
      <alignment horizontal="center" vertical="center" wrapText="1"/>
    </xf>
    <xf numFmtId="0" fontId="2" fillId="21" borderId="26" xfId="9" applyFill="1" applyBorder="1" applyAlignment="1">
      <alignment horizontal="center" vertical="center" wrapText="1"/>
    </xf>
    <xf numFmtId="0" fontId="46" fillId="21" borderId="96" xfId="6" applyFont="1" applyFill="1" applyBorder="1" applyAlignment="1">
      <alignment horizontal="center" vertical="center" wrapText="1"/>
    </xf>
    <xf numFmtId="0" fontId="46" fillId="21" borderId="61" xfId="6" applyFont="1" applyFill="1" applyBorder="1" applyAlignment="1">
      <alignment horizontal="center" vertical="center" wrapText="1"/>
    </xf>
    <xf numFmtId="0" fontId="2" fillId="22" borderId="96" xfId="5" applyFont="1" applyFill="1" applyBorder="1" applyAlignment="1">
      <alignment horizontal="center" vertical="center" wrapText="1"/>
    </xf>
    <xf numFmtId="0" fontId="2" fillId="22" borderId="61" xfId="5" applyFont="1" applyFill="1" applyBorder="1" applyAlignment="1">
      <alignment horizontal="center" vertical="center" wrapText="1"/>
    </xf>
    <xf numFmtId="0" fontId="37" fillId="18" borderId="94" xfId="5" applyFont="1" applyFill="1" applyBorder="1" applyAlignment="1">
      <alignment horizontal="center" vertical="top" wrapText="1"/>
    </xf>
    <xf numFmtId="0" fontId="54" fillId="21" borderId="97" xfId="6" applyFont="1" applyFill="1" applyBorder="1" applyAlignment="1">
      <alignment horizontal="center" vertical="center" wrapText="1"/>
    </xf>
    <xf numFmtId="0" fontId="54" fillId="21" borderId="84" xfId="6" applyFont="1" applyFill="1" applyBorder="1" applyAlignment="1">
      <alignment horizontal="center" vertical="center" wrapText="1"/>
    </xf>
    <xf numFmtId="0" fontId="2" fillId="23" borderId="96" xfId="5" applyFont="1" applyFill="1" applyBorder="1" applyAlignment="1">
      <alignment horizontal="center" vertical="center" wrapText="1"/>
    </xf>
    <xf numFmtId="0" fontId="2" fillId="23" borderId="61" xfId="5" applyFont="1" applyFill="1" applyBorder="1" applyAlignment="1">
      <alignment horizontal="center" vertical="center" wrapText="1"/>
    </xf>
    <xf numFmtId="0" fontId="0" fillId="14" borderId="51" xfId="6" applyFont="1" applyFill="1" applyBorder="1" applyAlignment="1">
      <alignment horizontal="center" vertical="center" wrapText="1"/>
    </xf>
    <xf numFmtId="0" fontId="0" fillId="14" borderId="82" xfId="6" applyFont="1" applyFill="1" applyBorder="1" applyAlignment="1">
      <alignment horizontal="center" vertical="center" wrapText="1"/>
    </xf>
    <xf numFmtId="0" fontId="0" fillId="5" borderId="70" xfId="6" applyFont="1" applyFill="1" applyBorder="1" applyAlignment="1">
      <alignment horizontal="center" vertical="center" wrapText="1"/>
    </xf>
    <xf numFmtId="0" fontId="0" fillId="5" borderId="81" xfId="6" applyFont="1" applyFill="1" applyBorder="1" applyAlignment="1">
      <alignment horizontal="center" vertical="center" wrapText="1"/>
    </xf>
    <xf numFmtId="0" fontId="57" fillId="5" borderId="70" xfId="5" applyFont="1" applyFill="1" applyBorder="1" applyAlignment="1">
      <alignment horizontal="center" vertical="center" wrapText="1"/>
    </xf>
    <xf numFmtId="0" fontId="57" fillId="5" borderId="81" xfId="5" applyFont="1" applyFill="1" applyBorder="1" applyAlignment="1">
      <alignment horizontal="center" vertical="center" wrapText="1"/>
    </xf>
    <xf numFmtId="0" fontId="30" fillId="21" borderId="96" xfId="6" applyFont="1" applyFill="1" applyBorder="1" applyAlignment="1">
      <alignment horizontal="center" vertical="center" wrapText="1"/>
    </xf>
    <xf numFmtId="0" fontId="30" fillId="21" borderId="61" xfId="6" applyFont="1" applyFill="1" applyBorder="1" applyAlignment="1">
      <alignment horizontal="center" vertical="center" wrapText="1"/>
    </xf>
    <xf numFmtId="0" fontId="58" fillId="21" borderId="97" xfId="6" applyFont="1" applyFill="1" applyBorder="1" applyAlignment="1">
      <alignment horizontal="center" vertical="center" wrapText="1"/>
    </xf>
    <xf numFmtId="0" fontId="58" fillId="21" borderId="84" xfId="6" applyFont="1" applyFill="1" applyBorder="1" applyAlignment="1">
      <alignment horizontal="center" vertical="center" wrapText="1"/>
    </xf>
    <xf numFmtId="0" fontId="41" fillId="21" borderId="99" xfId="7" applyFill="1" applyBorder="1" applyAlignment="1" applyProtection="1">
      <alignment horizontal="center" vertical="center" wrapText="1"/>
    </xf>
    <xf numFmtId="0" fontId="58" fillId="21" borderId="96" xfId="6" applyFont="1" applyFill="1" applyBorder="1" applyAlignment="1">
      <alignment horizontal="center" vertical="center" wrapText="1"/>
    </xf>
    <xf numFmtId="0" fontId="58" fillId="21" borderId="99" xfId="6" applyFont="1" applyFill="1" applyBorder="1" applyAlignment="1">
      <alignment horizontal="center" vertical="center" wrapText="1"/>
    </xf>
    <xf numFmtId="0" fontId="2" fillId="22" borderId="99" xfId="5" applyFont="1" applyFill="1" applyBorder="1" applyAlignment="1">
      <alignment horizontal="center" vertical="center" wrapText="1"/>
    </xf>
    <xf numFmtId="0" fontId="2" fillId="4" borderId="99" xfId="6" applyFill="1" applyBorder="1" applyAlignment="1">
      <alignment horizontal="center" vertical="center" wrapText="1"/>
    </xf>
    <xf numFmtId="0" fontId="2" fillId="21" borderId="99" xfId="9" applyFill="1" applyBorder="1" applyAlignment="1">
      <alignment horizontal="center" vertical="center" wrapText="1"/>
    </xf>
    <xf numFmtId="0" fontId="0" fillId="6" borderId="71" xfId="6" applyFont="1" applyFill="1" applyBorder="1" applyAlignment="1">
      <alignment horizontal="center" vertical="center" wrapText="1"/>
    </xf>
    <xf numFmtId="0" fontId="0" fillId="6" borderId="80" xfId="6" applyFont="1" applyFill="1" applyBorder="1" applyAlignment="1">
      <alignment horizontal="center" vertical="center" wrapText="1"/>
    </xf>
    <xf numFmtId="0" fontId="63" fillId="25" borderId="96" xfId="9" applyFont="1" applyFill="1" applyBorder="1" applyAlignment="1">
      <alignment horizontal="center" vertical="center"/>
    </xf>
    <xf numFmtId="0" fontId="63" fillId="25" borderId="26" xfId="9" applyFont="1" applyFill="1" applyBorder="1" applyAlignment="1">
      <alignment horizontal="center" vertical="center"/>
    </xf>
    <xf numFmtId="0" fontId="63" fillId="25" borderId="61" xfId="9" applyFont="1" applyFill="1" applyBorder="1" applyAlignment="1">
      <alignment horizontal="center" vertical="center"/>
    </xf>
    <xf numFmtId="0" fontId="64" fillId="0" borderId="78" xfId="9" applyFont="1" applyBorder="1" applyAlignment="1">
      <alignment horizontal="left" wrapText="1"/>
    </xf>
    <xf numFmtId="0" fontId="64" fillId="0" borderId="74" xfId="9" applyFont="1" applyBorder="1" applyAlignment="1">
      <alignment horizontal="left" wrapText="1"/>
    </xf>
    <xf numFmtId="0" fontId="64" fillId="0" borderId="79" xfId="9" applyFont="1" applyBorder="1" applyAlignment="1">
      <alignment horizontal="left" wrapText="1"/>
    </xf>
    <xf numFmtId="0" fontId="2" fillId="4" borderId="59" xfId="6" applyFill="1" applyBorder="1" applyAlignment="1">
      <alignment horizontal="center"/>
    </xf>
    <xf numFmtId="0" fontId="2" fillId="4" borderId="60" xfId="6" applyFill="1" applyBorder="1" applyAlignment="1">
      <alignment horizontal="center"/>
    </xf>
    <xf numFmtId="0" fontId="0" fillId="4" borderId="59" xfId="6" applyFont="1" applyFill="1" applyBorder="1" applyAlignment="1">
      <alignment horizontal="center" vertical="center" wrapText="1"/>
    </xf>
    <xf numFmtId="0" fontId="0" fillId="4" borderId="60" xfId="6" applyFont="1" applyFill="1" applyBorder="1" applyAlignment="1">
      <alignment horizontal="center" vertical="center" wrapText="1"/>
    </xf>
    <xf numFmtId="0" fontId="60" fillId="18" borderId="29" xfId="6" applyFont="1" applyFill="1" applyBorder="1" applyAlignment="1">
      <alignment horizontal="left" vertical="top" wrapText="1"/>
    </xf>
    <xf numFmtId="0" fontId="60" fillId="18" borderId="28" xfId="6" applyFont="1" applyFill="1" applyBorder="1" applyAlignment="1">
      <alignment horizontal="left" vertical="top" wrapText="1"/>
    </xf>
    <xf numFmtId="0" fontId="60" fillId="18" borderId="30" xfId="6" applyFont="1" applyFill="1" applyBorder="1" applyAlignment="1">
      <alignment horizontal="left" vertical="top" wrapText="1"/>
    </xf>
    <xf numFmtId="0" fontId="61" fillId="21" borderId="54" xfId="6" applyFont="1" applyFill="1" applyBorder="1" applyAlignment="1">
      <alignment horizontal="center" vertical="center" wrapText="1"/>
    </xf>
    <xf numFmtId="0" fontId="61" fillId="21" borderId="25" xfId="6" applyFont="1" applyFill="1" applyBorder="1" applyAlignment="1">
      <alignment horizontal="center" vertical="center" wrapText="1"/>
    </xf>
    <xf numFmtId="0" fontId="61" fillId="21" borderId="55" xfId="6" applyFont="1" applyFill="1" applyBorder="1" applyAlignment="1">
      <alignment horizontal="center" vertical="center" wrapText="1"/>
    </xf>
    <xf numFmtId="0" fontId="36" fillId="21" borderId="100" xfId="6" applyFont="1" applyFill="1" applyBorder="1" applyAlignment="1">
      <alignment horizontal="center" vertical="center" wrapText="1"/>
    </xf>
    <xf numFmtId="0" fontId="36" fillId="21" borderId="47" xfId="6" applyFont="1" applyFill="1" applyBorder="1" applyAlignment="1">
      <alignment horizontal="center" vertical="center" wrapText="1"/>
    </xf>
    <xf numFmtId="0" fontId="36" fillId="21" borderId="48" xfId="6" applyFont="1" applyFill="1" applyBorder="1" applyAlignment="1">
      <alignment horizontal="center" vertical="center" wrapText="1"/>
    </xf>
    <xf numFmtId="0" fontId="36" fillId="21" borderId="94" xfId="6" applyFont="1" applyFill="1" applyBorder="1" applyAlignment="1">
      <alignment horizontal="center" vertical="center" wrapText="1"/>
    </xf>
    <xf numFmtId="0" fontId="36" fillId="21" borderId="0" xfId="6" applyFont="1" applyFill="1" applyAlignment="1">
      <alignment horizontal="center" vertical="center" wrapText="1"/>
    </xf>
    <xf numFmtId="0" fontId="36" fillId="21" borderId="39" xfId="6" applyFont="1" applyFill="1" applyBorder="1" applyAlignment="1">
      <alignment horizontal="center" vertical="center" wrapText="1"/>
    </xf>
    <xf numFmtId="0" fontId="36" fillId="21" borderId="103" xfId="6" applyFont="1" applyFill="1" applyBorder="1" applyAlignment="1">
      <alignment horizontal="center" vertical="center" wrapText="1"/>
    </xf>
    <xf numFmtId="0" fontId="36" fillId="21" borderId="37" xfId="6" applyFont="1" applyFill="1" applyBorder="1" applyAlignment="1">
      <alignment horizontal="center" vertical="center" wrapText="1"/>
    </xf>
    <xf numFmtId="0" fontId="36" fillId="21" borderId="6" xfId="6" applyFont="1" applyFill="1" applyBorder="1" applyAlignment="1">
      <alignment horizontal="center" vertical="center" wrapText="1"/>
    </xf>
    <xf numFmtId="0" fontId="39" fillId="24" borderId="25" xfId="6" applyFont="1" applyFill="1" applyBorder="1" applyAlignment="1">
      <alignment horizontal="center" wrapText="1"/>
    </xf>
    <xf numFmtId="0" fontId="39" fillId="24" borderId="58" xfId="6" applyFont="1" applyFill="1" applyBorder="1" applyAlignment="1">
      <alignment horizontal="center" wrapText="1"/>
    </xf>
    <xf numFmtId="0" fontId="55" fillId="5" borderId="70" xfId="5" applyFont="1" applyFill="1" applyBorder="1" applyAlignment="1">
      <alignment horizontal="center" vertical="center" wrapText="1"/>
    </xf>
    <xf numFmtId="0" fontId="55" fillId="5" borderId="81" xfId="5" applyFont="1" applyFill="1" applyBorder="1" applyAlignment="1">
      <alignment horizontal="center" vertical="center" wrapText="1"/>
    </xf>
    <xf numFmtId="0" fontId="0" fillId="6" borderId="56" xfId="6" applyFont="1" applyFill="1" applyBorder="1" applyAlignment="1">
      <alignment horizontal="center" vertical="center" wrapText="1"/>
    </xf>
    <xf numFmtId="0" fontId="0" fillId="6" borderId="57" xfId="6" applyFont="1" applyFill="1" applyBorder="1" applyAlignment="1">
      <alignment horizontal="center" vertical="center" wrapText="1"/>
    </xf>
    <xf numFmtId="0" fontId="0" fillId="14" borderId="50" xfId="6" applyFont="1" applyFill="1" applyBorder="1" applyAlignment="1">
      <alignment horizontal="center" vertical="center" wrapText="1"/>
    </xf>
    <xf numFmtId="0" fontId="0" fillId="14" borderId="86" xfId="6" applyFont="1" applyFill="1" applyBorder="1" applyAlignment="1">
      <alignment horizontal="center" vertical="center" wrapText="1"/>
    </xf>
    <xf numFmtId="0" fontId="67" fillId="5" borderId="19" xfId="0" applyFont="1" applyFill="1" applyBorder="1" applyAlignment="1">
      <alignment horizontal="center" vertical="center" wrapText="1"/>
    </xf>
    <xf numFmtId="0" fontId="67" fillId="5" borderId="11" xfId="0" applyFont="1" applyFill="1" applyBorder="1" applyAlignment="1">
      <alignment horizontal="center" vertical="center" wrapText="1"/>
    </xf>
    <xf numFmtId="0" fontId="75" fillId="0" borderId="28" xfId="0" applyFont="1" applyBorder="1" applyAlignment="1">
      <alignment horizontal="left" vertical="center" wrapText="1" indent="2"/>
    </xf>
    <xf numFmtId="0" fontId="75" fillId="0" borderId="30" xfId="0" applyFont="1" applyBorder="1" applyAlignment="1">
      <alignment horizontal="left" vertical="center" wrapText="1" indent="2"/>
    </xf>
    <xf numFmtId="0" fontId="94" fillId="41" borderId="78" xfId="11" applyFont="1" applyFill="1" applyBorder="1" applyAlignment="1">
      <alignment horizontal="center" vertical="center"/>
    </xf>
    <xf numFmtId="0" fontId="95" fillId="0" borderId="79" xfId="11" applyFont="1" applyBorder="1" applyAlignment="1">
      <alignment horizontal="center" vertical="center"/>
    </xf>
    <xf numFmtId="0" fontId="94" fillId="42" borderId="78" xfId="11" applyFont="1" applyFill="1" applyBorder="1" applyAlignment="1">
      <alignment horizontal="center" vertical="center"/>
    </xf>
    <xf numFmtId="0" fontId="94" fillId="43" borderId="78" xfId="11" applyFont="1" applyFill="1" applyBorder="1" applyAlignment="1">
      <alignment horizontal="center" vertical="center"/>
    </xf>
    <xf numFmtId="0" fontId="94" fillId="44" borderId="78" xfId="11" applyFont="1" applyFill="1" applyBorder="1" applyAlignment="1">
      <alignment horizontal="center" vertical="center"/>
    </xf>
  </cellXfs>
  <cellStyles count="12">
    <cellStyle name="% 2" xfId="4" xr:uid="{C637437F-AD68-49F3-8054-740089CEC216}"/>
    <cellStyle name="Hyperlink" xfId="3" builtinId="8"/>
    <cellStyle name="Hyperlink 2" xfId="7" xr:uid="{27289D58-0D69-4506-AB37-36C87996AB2C}"/>
    <cellStyle name="Normal" xfId="0" builtinId="0"/>
    <cellStyle name="Normal 2" xfId="1" xr:uid="{47D43AA7-5734-49C1-AFA0-A979AE3F23FB}"/>
    <cellStyle name="Normal 2 3" xfId="6" xr:uid="{246FD013-1F80-4642-87CC-117EB4800F76}"/>
    <cellStyle name="Normal 2 4" xfId="9" xr:uid="{DCA22174-232F-45DC-9211-D427580E93EE}"/>
    <cellStyle name="Normal 2 6" xfId="8" xr:uid="{FE19D1B3-6329-4E45-A4D8-B9518AC4DEA3}"/>
    <cellStyle name="Normal 3" xfId="2" xr:uid="{898F945F-4F63-41CD-B3F2-94004333029C}"/>
    <cellStyle name="Normal 4" xfId="5" xr:uid="{98B90F17-0230-4BE7-9F4D-91E6D6A47117}"/>
    <cellStyle name="Normal 4 2" xfId="10" xr:uid="{1882E4CF-C56D-461C-97E7-84FF75373F1E}"/>
    <cellStyle name="Normal 5" xfId="11" xr:uid="{73E919F9-722B-4F98-B4FD-CD12B04DE4DF}"/>
  </cellStyles>
  <dxfs count="5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C00000"/>
        </patternFill>
      </fill>
    </dxf>
    <dxf>
      <fill>
        <patternFill>
          <bgColor rgb="FFC0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theme="5"/>
        </patternFill>
      </fill>
    </dxf>
    <dxf>
      <fill>
        <patternFill>
          <bgColor rgb="FFFF0000"/>
        </patternFill>
      </fill>
    </dxf>
  </dxfs>
  <tableStyles count="0" defaultTableStyle="TableStyleMedium2" defaultPivotStyle="PivotStyleLight16"/>
  <colors>
    <mruColors>
      <color rgb="FFDDEBF7"/>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b="0" i="0" baseline="0">
                <a:solidFill>
                  <a:schemeClr val="accent1"/>
                </a:solidFill>
                <a:effectLst/>
              </a:rPr>
              <a:t>Tier 1 Maturity Posture</a:t>
            </a:r>
          </a:p>
          <a:p>
            <a:pPr>
              <a:defRPr/>
            </a:pPr>
            <a:endParaRPr lang="en-US" sz="1800" b="0" i="0" baseline="0">
              <a:effectLst/>
            </a:endParaRPr>
          </a:p>
          <a:p>
            <a:pPr>
              <a:defRPr/>
            </a:pPr>
            <a:r>
              <a:rPr lang="en-US" sz="1800" b="0" i="0" baseline="0">
                <a:solidFill>
                  <a:schemeClr val="accent1"/>
                </a:solidFill>
                <a:effectLst/>
              </a:rPr>
              <a:t>Tier 1 Maturity %</a:t>
            </a:r>
            <a:r>
              <a:rPr lang="en-US" sz="1800" b="0" i="0" baseline="0">
                <a:effectLst/>
              </a:rPr>
              <a:t>		</a:t>
            </a:r>
            <a:r>
              <a:rPr lang="en-US" sz="1800" b="0" i="0" baseline="0">
                <a:solidFill>
                  <a:schemeClr val="accent2"/>
                </a:solidFill>
                <a:effectLst/>
              </a:rPr>
              <a:t>Tier 1 Targets</a:t>
            </a:r>
            <a:r>
              <a:rPr lang="en-US" sz="1800" b="0" i="0" baseline="0">
                <a:effectLst/>
              </a:rPr>
              <a:t>	</a:t>
            </a:r>
            <a:r>
              <a:rPr lang="en-US" sz="1800" b="0" i="0" baseline="0">
                <a:solidFill>
                  <a:srgbClr val="00B050"/>
                </a:solidFill>
                <a:effectLst/>
              </a:rPr>
              <a:t>Organisational Target Level </a:t>
            </a:r>
            <a:endParaRPr lang="en-GB">
              <a:solidFill>
                <a:srgbClr val="00B050"/>
              </a:solidFill>
              <a:effectLst/>
            </a:endParaRPr>
          </a:p>
        </c:rich>
      </c:tx>
      <c:layout>
        <c:manualLayout>
          <c:xMode val="edge"/>
          <c:yMode val="edge"/>
          <c:x val="0.14423901822673185"/>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'Maturity Posture'!$E$1</c:f>
              <c:strCache>
                <c:ptCount val="1"/>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'Maturity Posture'!$B$2:$B$27</c15:sqref>
                  </c15:fullRef>
                </c:ext>
              </c:extLst>
              <c:f>'Maturity Posture'!$B$6:$B$22</c:f>
              <c:strCache>
                <c:ptCount val="17"/>
                <c:pt idx="0">
                  <c:v>1. ORGANISATIONAL GOVERNANCE</c:v>
                </c:pt>
                <c:pt idx="1">
                  <c:v>2. RISK MANAGEMENT</c:v>
                </c:pt>
                <c:pt idx="2">
                  <c:v>3. SUPPLIER MANAGEMENT</c:v>
                </c:pt>
                <c:pt idx="3">
                  <c:v>4. ASSET MANAGEMENT</c:v>
                </c:pt>
                <c:pt idx="4">
                  <c:v>5. INFORMATION SECURITY MANAGEMENT</c:v>
                </c:pt>
                <c:pt idx="5">
                  <c:v>6. SERVICES RESILIENCE</c:v>
                </c:pt>
                <c:pt idx="6">
                  <c:v>7. ACCESS CONTROL</c:v>
                </c:pt>
                <c:pt idx="7">
                  <c:v>8. MEDIA MANAGEMENT</c:v>
                </c:pt>
                <c:pt idx="8">
                  <c:v>9. SYSTEM MANAGEMENT</c:v>
                </c:pt>
                <c:pt idx="9">
                  <c:v>10. OPERATIONAL SECURITY</c:v>
                </c:pt>
                <c:pt idx="10">
                  <c:v>11. NETWORK SECURITY</c:v>
                </c:pt>
                <c:pt idx="11">
                  <c:v>12. INCIDENT DETECTION</c:v>
                </c:pt>
                <c:pt idx="12">
                  <c:v>13. INCIDENT MANAGEMENT</c:v>
                </c:pt>
                <c:pt idx="13">
                  <c:v>14. BUSINESS CONTINUITY</c:v>
                </c:pt>
                <c:pt idx="14">
                  <c:v>15. PEOPLE</c:v>
                </c:pt>
                <c:pt idx="15">
                  <c:v>16. ENVIRONMENTAL SECURITY</c:v>
                </c:pt>
                <c:pt idx="16">
                  <c:v>17. PHYSICAL / BUILDING SECURITY</c:v>
                </c:pt>
              </c:strCache>
            </c:strRef>
          </c:cat>
          <c:val>
            <c:numRef>
              <c:extLst>
                <c:ext xmlns:c15="http://schemas.microsoft.com/office/drawing/2012/chart" uri="{02D57815-91ED-43cb-92C2-25804820EDAC}">
                  <c15:fullRef>
                    <c15:sqref>'Maturity Posture'!$E$2:$E$27</c15:sqref>
                  </c15:fullRef>
                </c:ext>
              </c:extLst>
              <c:f>'Maturity Posture'!$E$6:$E$22</c:f>
              <c:numCache>
                <c:formatCode>General</c:formatCode>
                <c:ptCount val="17"/>
                <c:pt idx="0" formatCode="0.0">
                  <c:v>100</c:v>
                </c:pt>
                <c:pt idx="1" formatCode="0.0">
                  <c:v>88.888888888888886</c:v>
                </c:pt>
                <c:pt idx="2" formatCode="0.0">
                  <c:v>45.833333333333329</c:v>
                </c:pt>
                <c:pt idx="3" formatCode="0.0">
                  <c:v>100</c:v>
                </c:pt>
                <c:pt idx="4" formatCode="0.0">
                  <c:v>69.565217391304344</c:v>
                </c:pt>
                <c:pt idx="5" formatCode="0.0">
                  <c:v>50</c:v>
                </c:pt>
                <c:pt idx="6" formatCode="0.0">
                  <c:v>85.714285714285708</c:v>
                </c:pt>
                <c:pt idx="7" formatCode="0.0">
                  <c:v>86.666666666666671</c:v>
                </c:pt>
                <c:pt idx="8" formatCode="0.0">
                  <c:v>73.333333333333329</c:v>
                </c:pt>
                <c:pt idx="9" formatCode="0.0">
                  <c:v>75</c:v>
                </c:pt>
                <c:pt idx="10" formatCode="0.0">
                  <c:v>66.666666666666657</c:v>
                </c:pt>
                <c:pt idx="11" formatCode="0.0">
                  <c:v>33.333333333333329</c:v>
                </c:pt>
                <c:pt idx="12" formatCode="0.0">
                  <c:v>85</c:v>
                </c:pt>
                <c:pt idx="13" formatCode="0.0">
                  <c:v>60</c:v>
                </c:pt>
                <c:pt idx="14" formatCode="0.0">
                  <c:v>81.25</c:v>
                </c:pt>
                <c:pt idx="15" formatCode="0.0">
                  <c:v>100</c:v>
                </c:pt>
                <c:pt idx="16" formatCode="0.0">
                  <c:v>100</c:v>
                </c:pt>
              </c:numCache>
            </c:numRef>
          </c:val>
          <c:extLst>
            <c:ext xmlns:c16="http://schemas.microsoft.com/office/drawing/2014/chart" uri="{C3380CC4-5D6E-409C-BE32-E72D297353CC}">
              <c16:uniqueId val="{00000000-21AA-4EB1-B8E4-8D8B34B817D3}"/>
            </c:ext>
          </c:extLst>
        </c:ser>
        <c:ser>
          <c:idx val="1"/>
          <c:order val="1"/>
          <c:tx>
            <c:strRef>
              <c:f>'Maturity Posture'!$J$1</c:f>
              <c:strCache>
                <c:ptCount val="1"/>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'Maturity Posture'!$B$2:$B$27</c15:sqref>
                  </c15:fullRef>
                </c:ext>
              </c:extLst>
              <c:f>'Maturity Posture'!$B$6:$B$22</c:f>
              <c:strCache>
                <c:ptCount val="17"/>
                <c:pt idx="0">
                  <c:v>1. ORGANISATIONAL GOVERNANCE</c:v>
                </c:pt>
                <c:pt idx="1">
                  <c:v>2. RISK MANAGEMENT</c:v>
                </c:pt>
                <c:pt idx="2">
                  <c:v>3. SUPPLIER MANAGEMENT</c:v>
                </c:pt>
                <c:pt idx="3">
                  <c:v>4. ASSET MANAGEMENT</c:v>
                </c:pt>
                <c:pt idx="4">
                  <c:v>5. INFORMATION SECURITY MANAGEMENT</c:v>
                </c:pt>
                <c:pt idx="5">
                  <c:v>6. SERVICES RESILIENCE</c:v>
                </c:pt>
                <c:pt idx="6">
                  <c:v>7. ACCESS CONTROL</c:v>
                </c:pt>
                <c:pt idx="7">
                  <c:v>8. MEDIA MANAGEMENT</c:v>
                </c:pt>
                <c:pt idx="8">
                  <c:v>9. SYSTEM MANAGEMENT</c:v>
                </c:pt>
                <c:pt idx="9">
                  <c:v>10. OPERATIONAL SECURITY</c:v>
                </c:pt>
                <c:pt idx="10">
                  <c:v>11. NETWORK SECURITY</c:v>
                </c:pt>
                <c:pt idx="11">
                  <c:v>12. INCIDENT DETECTION</c:v>
                </c:pt>
                <c:pt idx="12">
                  <c:v>13. INCIDENT MANAGEMENT</c:v>
                </c:pt>
                <c:pt idx="13">
                  <c:v>14. BUSINESS CONTINUITY</c:v>
                </c:pt>
                <c:pt idx="14">
                  <c:v>15. PEOPLE</c:v>
                </c:pt>
                <c:pt idx="15">
                  <c:v>16. ENVIRONMENTAL SECURITY</c:v>
                </c:pt>
                <c:pt idx="16">
                  <c:v>17. PHYSICAL / BUILDING SECURITY</c:v>
                </c:pt>
              </c:strCache>
            </c:strRef>
          </c:cat>
          <c:val>
            <c:numRef>
              <c:extLst>
                <c:ext xmlns:c15="http://schemas.microsoft.com/office/drawing/2012/chart" uri="{02D57815-91ED-43cb-92C2-25804820EDAC}">
                  <c15:fullRef>
                    <c15:sqref>'Maturity Posture'!$J$2:$J$27</c15:sqref>
                  </c15:fullRef>
                </c:ext>
              </c:extLst>
              <c:f>'Maturity Posture'!$J$6:$J$22</c:f>
              <c:numCache>
                <c:formatCode>General</c:formatCode>
                <c:ptCount val="17"/>
                <c:pt idx="0">
                  <c:v>75</c:v>
                </c:pt>
                <c:pt idx="1">
                  <c:v>75</c:v>
                </c:pt>
                <c:pt idx="2">
                  <c:v>75</c:v>
                </c:pt>
                <c:pt idx="3">
                  <c:v>75</c:v>
                </c:pt>
                <c:pt idx="4">
                  <c:v>75</c:v>
                </c:pt>
                <c:pt idx="5">
                  <c:v>75</c:v>
                </c:pt>
                <c:pt idx="6">
                  <c:v>75</c:v>
                </c:pt>
                <c:pt idx="7">
                  <c:v>75</c:v>
                </c:pt>
                <c:pt idx="8">
                  <c:v>75</c:v>
                </c:pt>
                <c:pt idx="9">
                  <c:v>75</c:v>
                </c:pt>
                <c:pt idx="10">
                  <c:v>75</c:v>
                </c:pt>
                <c:pt idx="11">
                  <c:v>75</c:v>
                </c:pt>
                <c:pt idx="12">
                  <c:v>75</c:v>
                </c:pt>
                <c:pt idx="13">
                  <c:v>75</c:v>
                </c:pt>
                <c:pt idx="14">
                  <c:v>75</c:v>
                </c:pt>
                <c:pt idx="15">
                  <c:v>75</c:v>
                </c:pt>
                <c:pt idx="16">
                  <c:v>75</c:v>
                </c:pt>
              </c:numCache>
            </c:numRef>
          </c:val>
          <c:extLst>
            <c:ext xmlns:c16="http://schemas.microsoft.com/office/drawing/2014/chart" uri="{C3380CC4-5D6E-409C-BE32-E72D297353CC}">
              <c16:uniqueId val="{00000001-21AA-4EB1-B8E4-8D8B34B817D3}"/>
            </c:ext>
          </c:extLst>
        </c:ser>
        <c:ser>
          <c:idx val="2"/>
          <c:order val="2"/>
          <c:tx>
            <c:strRef>
              <c:f>'Maturity Posture'!$O$1</c:f>
              <c:strCache>
                <c:ptCount val="1"/>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'Maturity Posture'!$B$2:$B$27</c15:sqref>
                  </c15:fullRef>
                </c:ext>
              </c:extLst>
              <c:f>'Maturity Posture'!$B$6:$B$22</c:f>
              <c:strCache>
                <c:ptCount val="17"/>
                <c:pt idx="0">
                  <c:v>1. ORGANISATIONAL GOVERNANCE</c:v>
                </c:pt>
                <c:pt idx="1">
                  <c:v>2. RISK MANAGEMENT</c:v>
                </c:pt>
                <c:pt idx="2">
                  <c:v>3. SUPPLIER MANAGEMENT</c:v>
                </c:pt>
                <c:pt idx="3">
                  <c:v>4. ASSET MANAGEMENT</c:v>
                </c:pt>
                <c:pt idx="4">
                  <c:v>5. INFORMATION SECURITY MANAGEMENT</c:v>
                </c:pt>
                <c:pt idx="5">
                  <c:v>6. SERVICES RESILIENCE</c:v>
                </c:pt>
                <c:pt idx="6">
                  <c:v>7. ACCESS CONTROL</c:v>
                </c:pt>
                <c:pt idx="7">
                  <c:v>8. MEDIA MANAGEMENT</c:v>
                </c:pt>
                <c:pt idx="8">
                  <c:v>9. SYSTEM MANAGEMENT</c:v>
                </c:pt>
                <c:pt idx="9">
                  <c:v>10. OPERATIONAL SECURITY</c:v>
                </c:pt>
                <c:pt idx="10">
                  <c:v>11. NETWORK SECURITY</c:v>
                </c:pt>
                <c:pt idx="11">
                  <c:v>12. INCIDENT DETECTION</c:v>
                </c:pt>
                <c:pt idx="12">
                  <c:v>13. INCIDENT MANAGEMENT</c:v>
                </c:pt>
                <c:pt idx="13">
                  <c:v>14. BUSINESS CONTINUITY</c:v>
                </c:pt>
                <c:pt idx="14">
                  <c:v>15. PEOPLE</c:v>
                </c:pt>
                <c:pt idx="15">
                  <c:v>16. ENVIRONMENTAL SECURITY</c:v>
                </c:pt>
                <c:pt idx="16">
                  <c:v>17. PHYSICAL / BUILDING SECURITY</c:v>
                </c:pt>
              </c:strCache>
            </c:strRef>
          </c:cat>
          <c:val>
            <c:numRef>
              <c:extLst>
                <c:ext xmlns:c15="http://schemas.microsoft.com/office/drawing/2012/chart" uri="{02D57815-91ED-43cb-92C2-25804820EDAC}">
                  <c15:fullRef>
                    <c15:sqref>'Maturity Posture'!$O$2:$O$27</c15:sqref>
                  </c15:fullRef>
                </c:ext>
              </c:extLst>
              <c:f>'Maturity Posture'!$O$6:$O$22</c:f>
              <c:numCache>
                <c:formatCode>General</c:formatCode>
                <c:ptCount val="1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numCache>
            </c:numRef>
          </c:val>
          <c:extLst>
            <c:ext xmlns:c16="http://schemas.microsoft.com/office/drawing/2014/chart" uri="{C3380CC4-5D6E-409C-BE32-E72D297353CC}">
              <c16:uniqueId val="{00000002-21AA-4EB1-B8E4-8D8B34B817D3}"/>
            </c:ext>
          </c:extLst>
        </c:ser>
        <c:dLbls>
          <c:showLegendKey val="0"/>
          <c:showVal val="0"/>
          <c:showCatName val="0"/>
          <c:showSerName val="0"/>
          <c:showPercent val="0"/>
          <c:showBubbleSize val="0"/>
        </c:dLbls>
        <c:axId val="116118448"/>
        <c:axId val="116119696"/>
      </c:radarChart>
      <c:catAx>
        <c:axId val="116118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19696"/>
        <c:crosses val="autoZero"/>
        <c:auto val="1"/>
        <c:lblAlgn val="ctr"/>
        <c:lblOffset val="100"/>
        <c:noMultiLvlLbl val="0"/>
      </c:catAx>
      <c:valAx>
        <c:axId val="116119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6118448"/>
        <c:crosses val="autoZero"/>
        <c:crossBetween val="between"/>
      </c:valAx>
      <c:spPr>
        <a:noFill/>
        <a:ln>
          <a:noFill/>
        </a:ln>
        <a:effectLst/>
      </c:spPr>
    </c:plotArea>
    <c:legend>
      <c:legendPos val="t"/>
      <c:layout>
        <c:manualLayout>
          <c:xMode val="edge"/>
          <c:yMode val="edge"/>
          <c:x val="8.9338625851342335E-3"/>
          <c:y val="0.10144166001038976"/>
          <c:w val="0.95260500479202737"/>
          <c:h val="3.952096853536951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schemeClr>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2400" b="0" i="0" baseline="0">
                <a:solidFill>
                  <a:schemeClr val="accent1"/>
                </a:solidFill>
                <a:effectLst/>
              </a:rPr>
              <a:t>Tier 2 Maturity Posture</a:t>
            </a:r>
          </a:p>
          <a:p>
            <a:pPr>
              <a:defRPr/>
            </a:pPr>
            <a:endParaRPr lang="en-GB">
              <a:effectLst/>
            </a:endParaRPr>
          </a:p>
          <a:p>
            <a:pPr>
              <a:defRPr/>
            </a:pPr>
            <a:r>
              <a:rPr lang="en-US" sz="1800" b="0" i="0" baseline="0">
                <a:solidFill>
                  <a:schemeClr val="accent1"/>
                </a:solidFill>
                <a:effectLst/>
              </a:rPr>
              <a:t>Tier 2 Maturity %</a:t>
            </a:r>
            <a:r>
              <a:rPr lang="en-US" sz="1800" b="0" i="0" baseline="0">
                <a:effectLst/>
              </a:rPr>
              <a:t>		</a:t>
            </a:r>
            <a:r>
              <a:rPr lang="en-US" sz="1800" b="0" i="0" baseline="0">
                <a:solidFill>
                  <a:schemeClr val="accent2"/>
                </a:solidFill>
                <a:effectLst/>
              </a:rPr>
              <a:t>Tier 2 Targets</a:t>
            </a:r>
            <a:r>
              <a:rPr lang="en-US" sz="1800" b="0" i="0" baseline="0">
                <a:effectLst/>
              </a:rPr>
              <a:t>	</a:t>
            </a:r>
            <a:r>
              <a:rPr lang="en-US" sz="1800" b="0" i="0" baseline="0">
                <a:solidFill>
                  <a:srgbClr val="00B050"/>
                </a:solidFill>
                <a:effectLst/>
              </a:rPr>
              <a:t>Organisational Target Level </a:t>
            </a:r>
            <a:endParaRPr lang="en-GB">
              <a:solidFill>
                <a:srgbClr val="00B050"/>
              </a:solidFill>
              <a:effectLst/>
            </a:endParaRPr>
          </a:p>
        </c:rich>
      </c:tx>
      <c:layout>
        <c:manualLayout>
          <c:xMode val="edge"/>
          <c:yMode val="edge"/>
          <c:x val="0.13927700901603626"/>
          <c:y val="7.8050585890620475E-4"/>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'Maturity Posture'!$F$1</c:f>
              <c:strCache>
                <c:ptCount val="1"/>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'Maturity Posture'!$B$2:$B$27</c15:sqref>
                  </c15:fullRef>
                </c:ext>
              </c:extLst>
              <c:f>'Maturity Posture'!$B$6:$B$22</c:f>
              <c:strCache>
                <c:ptCount val="17"/>
                <c:pt idx="0">
                  <c:v>1. ORGANISATIONAL GOVERNANCE</c:v>
                </c:pt>
                <c:pt idx="1">
                  <c:v>2. RISK MANAGEMENT</c:v>
                </c:pt>
                <c:pt idx="2">
                  <c:v>3. SUPPLIER MANAGEMENT</c:v>
                </c:pt>
                <c:pt idx="3">
                  <c:v>4. ASSET MANAGEMENT</c:v>
                </c:pt>
                <c:pt idx="4">
                  <c:v>5. INFORMATION SECURITY MANAGEMENT</c:v>
                </c:pt>
                <c:pt idx="5">
                  <c:v>6. SERVICES RESILIENCE</c:v>
                </c:pt>
                <c:pt idx="6">
                  <c:v>7. ACCESS CONTROL</c:v>
                </c:pt>
                <c:pt idx="7">
                  <c:v>8. MEDIA MANAGEMENT</c:v>
                </c:pt>
                <c:pt idx="8">
                  <c:v>9. SYSTEM MANAGEMENT</c:v>
                </c:pt>
                <c:pt idx="9">
                  <c:v>10. OPERATIONAL SECURITY</c:v>
                </c:pt>
                <c:pt idx="10">
                  <c:v>11. NETWORK SECURITY</c:v>
                </c:pt>
                <c:pt idx="11">
                  <c:v>12. INCIDENT DETECTION</c:v>
                </c:pt>
                <c:pt idx="12">
                  <c:v>13. INCIDENT MANAGEMENT</c:v>
                </c:pt>
                <c:pt idx="13">
                  <c:v>14. BUSINESS CONTINUITY</c:v>
                </c:pt>
                <c:pt idx="14">
                  <c:v>15. PEOPLE</c:v>
                </c:pt>
                <c:pt idx="15">
                  <c:v>16. ENVIRONMENTAL SECURITY</c:v>
                </c:pt>
                <c:pt idx="16">
                  <c:v>17. PHYSICAL / BUILDING SECURITY</c:v>
                </c:pt>
              </c:strCache>
            </c:strRef>
          </c:cat>
          <c:val>
            <c:numRef>
              <c:extLst>
                <c:ext xmlns:c15="http://schemas.microsoft.com/office/drawing/2012/chart" uri="{02D57815-91ED-43cb-92C2-25804820EDAC}">
                  <c15:fullRef>
                    <c15:sqref>'Maturity Posture'!$F$2:$F$27</c15:sqref>
                  </c15:fullRef>
                </c:ext>
              </c:extLst>
              <c:f>'Maturity Posture'!$F$6:$F$22</c:f>
              <c:numCache>
                <c:formatCode>General</c:formatCode>
                <c:ptCount val="17"/>
                <c:pt idx="0" formatCode="0.0">
                  <c:v>84.615384615384613</c:v>
                </c:pt>
                <c:pt idx="1" formatCode="0.0">
                  <c:v>93.333333333333329</c:v>
                </c:pt>
                <c:pt idx="2" formatCode="0.0">
                  <c:v>88.888888888888886</c:v>
                </c:pt>
                <c:pt idx="3" formatCode="0.0">
                  <c:v>75</c:v>
                </c:pt>
                <c:pt idx="4" formatCode="0.0">
                  <c:v>47.368421052631575</c:v>
                </c:pt>
                <c:pt idx="5" formatCode="0.0">
                  <c:v>58.333333333333336</c:v>
                </c:pt>
                <c:pt idx="6" formatCode="0.0">
                  <c:v>50</c:v>
                </c:pt>
                <c:pt idx="7" formatCode="0.0">
                  <c:v>50</c:v>
                </c:pt>
                <c:pt idx="8" formatCode="0.0">
                  <c:v>72.222222222222214</c:v>
                </c:pt>
                <c:pt idx="9" formatCode="0.0">
                  <c:v>12.5</c:v>
                </c:pt>
                <c:pt idx="10" formatCode="0.0">
                  <c:v>21.428571428571427</c:v>
                </c:pt>
                <c:pt idx="11" formatCode="0.0">
                  <c:v>60</c:v>
                </c:pt>
                <c:pt idx="12" formatCode="0.0">
                  <c:v>71.428571428571431</c:v>
                </c:pt>
                <c:pt idx="13" formatCode="0.0">
                  <c:v>33.333333333333329</c:v>
                </c:pt>
                <c:pt idx="14" formatCode="0.0">
                  <c:v>70</c:v>
                </c:pt>
                <c:pt idx="15" formatCode="0.0">
                  <c:v>0</c:v>
                </c:pt>
                <c:pt idx="16" formatCode="0.0">
                  <c:v>100</c:v>
                </c:pt>
              </c:numCache>
            </c:numRef>
          </c:val>
          <c:extLst>
            <c:ext xmlns:c16="http://schemas.microsoft.com/office/drawing/2014/chart" uri="{C3380CC4-5D6E-409C-BE32-E72D297353CC}">
              <c16:uniqueId val="{00000000-6F46-40FB-ACFF-CE06A7590837}"/>
            </c:ext>
          </c:extLst>
        </c:ser>
        <c:ser>
          <c:idx val="1"/>
          <c:order val="1"/>
          <c:tx>
            <c:strRef>
              <c:f>'Maturity Posture'!$K$1</c:f>
              <c:strCache>
                <c:ptCount val="1"/>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'Maturity Posture'!$B$2:$B$27</c15:sqref>
                  </c15:fullRef>
                </c:ext>
              </c:extLst>
              <c:f>'Maturity Posture'!$B$6:$B$22</c:f>
              <c:strCache>
                <c:ptCount val="17"/>
                <c:pt idx="0">
                  <c:v>1. ORGANISATIONAL GOVERNANCE</c:v>
                </c:pt>
                <c:pt idx="1">
                  <c:v>2. RISK MANAGEMENT</c:v>
                </c:pt>
                <c:pt idx="2">
                  <c:v>3. SUPPLIER MANAGEMENT</c:v>
                </c:pt>
                <c:pt idx="3">
                  <c:v>4. ASSET MANAGEMENT</c:v>
                </c:pt>
                <c:pt idx="4">
                  <c:v>5. INFORMATION SECURITY MANAGEMENT</c:v>
                </c:pt>
                <c:pt idx="5">
                  <c:v>6. SERVICES RESILIENCE</c:v>
                </c:pt>
                <c:pt idx="6">
                  <c:v>7. ACCESS CONTROL</c:v>
                </c:pt>
                <c:pt idx="7">
                  <c:v>8. MEDIA MANAGEMENT</c:v>
                </c:pt>
                <c:pt idx="8">
                  <c:v>9. SYSTEM MANAGEMENT</c:v>
                </c:pt>
                <c:pt idx="9">
                  <c:v>10. OPERATIONAL SECURITY</c:v>
                </c:pt>
                <c:pt idx="10">
                  <c:v>11. NETWORK SECURITY</c:v>
                </c:pt>
                <c:pt idx="11">
                  <c:v>12. INCIDENT DETECTION</c:v>
                </c:pt>
                <c:pt idx="12">
                  <c:v>13. INCIDENT MANAGEMENT</c:v>
                </c:pt>
                <c:pt idx="13">
                  <c:v>14. BUSINESS CONTINUITY</c:v>
                </c:pt>
                <c:pt idx="14">
                  <c:v>15. PEOPLE</c:v>
                </c:pt>
                <c:pt idx="15">
                  <c:v>16. ENVIRONMENTAL SECURITY</c:v>
                </c:pt>
                <c:pt idx="16">
                  <c:v>17. PHYSICAL / BUILDING SECURITY</c:v>
                </c:pt>
              </c:strCache>
            </c:strRef>
          </c:cat>
          <c:val>
            <c:numRef>
              <c:extLst>
                <c:ext xmlns:c15="http://schemas.microsoft.com/office/drawing/2012/chart" uri="{02D57815-91ED-43cb-92C2-25804820EDAC}">
                  <c15:fullRef>
                    <c15:sqref>'Maturity Posture'!$K$2:$K$27</c15:sqref>
                  </c15:fullRef>
                </c:ext>
              </c:extLst>
              <c:f>'Maturity Posture'!$K$6:$K$22</c:f>
              <c:numCache>
                <c:formatCode>General</c:formatCode>
                <c:ptCount val="17"/>
                <c:pt idx="0">
                  <c:v>50</c:v>
                </c:pt>
                <c:pt idx="1">
                  <c:v>50</c:v>
                </c:pt>
                <c:pt idx="2">
                  <c:v>50</c:v>
                </c:pt>
                <c:pt idx="3">
                  <c:v>50</c:v>
                </c:pt>
                <c:pt idx="4">
                  <c:v>50</c:v>
                </c:pt>
                <c:pt idx="5">
                  <c:v>50</c:v>
                </c:pt>
                <c:pt idx="6">
                  <c:v>50</c:v>
                </c:pt>
                <c:pt idx="7">
                  <c:v>50</c:v>
                </c:pt>
                <c:pt idx="8">
                  <c:v>50</c:v>
                </c:pt>
                <c:pt idx="9">
                  <c:v>50</c:v>
                </c:pt>
                <c:pt idx="10">
                  <c:v>50</c:v>
                </c:pt>
                <c:pt idx="11">
                  <c:v>50</c:v>
                </c:pt>
                <c:pt idx="12">
                  <c:v>50</c:v>
                </c:pt>
                <c:pt idx="13">
                  <c:v>50</c:v>
                </c:pt>
                <c:pt idx="14">
                  <c:v>50</c:v>
                </c:pt>
                <c:pt idx="15">
                  <c:v>50</c:v>
                </c:pt>
                <c:pt idx="16">
                  <c:v>50</c:v>
                </c:pt>
              </c:numCache>
            </c:numRef>
          </c:val>
          <c:extLst>
            <c:ext xmlns:c16="http://schemas.microsoft.com/office/drawing/2014/chart" uri="{C3380CC4-5D6E-409C-BE32-E72D297353CC}">
              <c16:uniqueId val="{00000001-6F46-40FB-ACFF-CE06A7590837}"/>
            </c:ext>
          </c:extLst>
        </c:ser>
        <c:ser>
          <c:idx val="2"/>
          <c:order val="2"/>
          <c:tx>
            <c:strRef>
              <c:f>'Maturity Posture'!$P$1</c:f>
              <c:strCache>
                <c:ptCount val="1"/>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'Maturity Posture'!$B$2:$B$27</c15:sqref>
                  </c15:fullRef>
                </c:ext>
              </c:extLst>
              <c:f>'Maturity Posture'!$B$6:$B$22</c:f>
              <c:strCache>
                <c:ptCount val="17"/>
                <c:pt idx="0">
                  <c:v>1. ORGANISATIONAL GOVERNANCE</c:v>
                </c:pt>
                <c:pt idx="1">
                  <c:v>2. RISK MANAGEMENT</c:v>
                </c:pt>
                <c:pt idx="2">
                  <c:v>3. SUPPLIER MANAGEMENT</c:v>
                </c:pt>
                <c:pt idx="3">
                  <c:v>4. ASSET MANAGEMENT</c:v>
                </c:pt>
                <c:pt idx="4">
                  <c:v>5. INFORMATION SECURITY MANAGEMENT</c:v>
                </c:pt>
                <c:pt idx="5">
                  <c:v>6. SERVICES RESILIENCE</c:v>
                </c:pt>
                <c:pt idx="6">
                  <c:v>7. ACCESS CONTROL</c:v>
                </c:pt>
                <c:pt idx="7">
                  <c:v>8. MEDIA MANAGEMENT</c:v>
                </c:pt>
                <c:pt idx="8">
                  <c:v>9. SYSTEM MANAGEMENT</c:v>
                </c:pt>
                <c:pt idx="9">
                  <c:v>10. OPERATIONAL SECURITY</c:v>
                </c:pt>
                <c:pt idx="10">
                  <c:v>11. NETWORK SECURITY</c:v>
                </c:pt>
                <c:pt idx="11">
                  <c:v>12. INCIDENT DETECTION</c:v>
                </c:pt>
                <c:pt idx="12">
                  <c:v>13. INCIDENT MANAGEMENT</c:v>
                </c:pt>
                <c:pt idx="13">
                  <c:v>14. BUSINESS CONTINUITY</c:v>
                </c:pt>
                <c:pt idx="14">
                  <c:v>15. PEOPLE</c:v>
                </c:pt>
                <c:pt idx="15">
                  <c:v>16. ENVIRONMENTAL SECURITY</c:v>
                </c:pt>
                <c:pt idx="16">
                  <c:v>17. PHYSICAL / BUILDING SECURITY</c:v>
                </c:pt>
              </c:strCache>
            </c:strRef>
          </c:cat>
          <c:val>
            <c:numRef>
              <c:extLst>
                <c:ext xmlns:c15="http://schemas.microsoft.com/office/drawing/2012/chart" uri="{02D57815-91ED-43cb-92C2-25804820EDAC}">
                  <c15:fullRef>
                    <c15:sqref>'Maturity Posture'!$P$2:$P$27</c15:sqref>
                  </c15:fullRef>
                </c:ext>
              </c:extLst>
              <c:f>'Maturity Posture'!$P$6:$P$22</c:f>
              <c:numCache>
                <c:formatCode>General</c:formatCode>
                <c:ptCount val="1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numCache>
            </c:numRef>
          </c:val>
          <c:extLst>
            <c:ext xmlns:c16="http://schemas.microsoft.com/office/drawing/2014/chart" uri="{C3380CC4-5D6E-409C-BE32-E72D297353CC}">
              <c16:uniqueId val="{00000002-6F46-40FB-ACFF-CE06A7590837}"/>
            </c:ext>
          </c:extLst>
        </c:ser>
        <c:dLbls>
          <c:showLegendKey val="0"/>
          <c:showVal val="0"/>
          <c:showCatName val="0"/>
          <c:showSerName val="0"/>
          <c:showPercent val="0"/>
          <c:showBubbleSize val="0"/>
        </c:dLbls>
        <c:axId val="114706784"/>
        <c:axId val="114709696"/>
      </c:radarChart>
      <c:catAx>
        <c:axId val="1147067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09696"/>
        <c:crosses val="autoZero"/>
        <c:auto val="1"/>
        <c:lblAlgn val="ctr"/>
        <c:lblOffset val="100"/>
        <c:noMultiLvlLbl val="0"/>
      </c:catAx>
      <c:valAx>
        <c:axId val="11470969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4706784"/>
        <c:crosses val="autoZero"/>
        <c:crossBetween val="between"/>
      </c:valAx>
      <c:spPr>
        <a:noFill/>
        <a:ln>
          <a:noFill/>
        </a:ln>
        <a:effectLst/>
      </c:spPr>
    </c:plotArea>
    <c:legend>
      <c:legendPos val="t"/>
      <c:layout>
        <c:manualLayout>
          <c:xMode val="edge"/>
          <c:yMode val="edge"/>
          <c:x val="5.1531120739485153E-3"/>
          <c:y val="0.12677564385512236"/>
          <c:w val="0.93218316129458156"/>
          <c:h val="2.116286441345764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5">
        <a:lumMod val="20000"/>
        <a:lumOff val="80000"/>
      </a:schemeClr>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r>
              <a:rPr lang="en-US" sz="2400" b="0" i="0" baseline="0">
                <a:solidFill>
                  <a:schemeClr val="accent1"/>
                </a:solidFill>
                <a:effectLst/>
              </a:rPr>
              <a:t>Combined Maturity Posture</a:t>
            </a:r>
          </a:p>
          <a:p>
            <a:pPr algn="l">
              <a:defRPr/>
            </a:pPr>
            <a:endParaRPr lang="en-GB">
              <a:effectLst/>
            </a:endParaRPr>
          </a:p>
          <a:p>
            <a:pPr algn="l">
              <a:defRPr/>
            </a:pPr>
            <a:r>
              <a:rPr lang="en-US" sz="1800" b="0" i="0" baseline="0">
                <a:solidFill>
                  <a:schemeClr val="accent1"/>
                </a:solidFill>
                <a:effectLst/>
              </a:rPr>
              <a:t>Combined Maturity % </a:t>
            </a:r>
          </a:p>
          <a:p>
            <a:pPr algn="l">
              <a:defRPr/>
            </a:pPr>
            <a:r>
              <a:rPr lang="en-US" sz="1800" b="0" i="0" baseline="0">
                <a:solidFill>
                  <a:schemeClr val="accent2"/>
                </a:solidFill>
                <a:effectLst/>
              </a:rPr>
              <a:t>Combined Targets </a:t>
            </a:r>
          </a:p>
          <a:p>
            <a:pPr algn="l">
              <a:defRPr/>
            </a:pPr>
            <a:r>
              <a:rPr lang="en-US" sz="1800" b="0" i="0" baseline="0">
                <a:solidFill>
                  <a:srgbClr val="00B050"/>
                </a:solidFill>
                <a:effectLst/>
              </a:rPr>
              <a:t>Combined Organisational Target Level </a:t>
            </a:r>
            <a:endParaRPr lang="en-GB">
              <a:solidFill>
                <a:srgbClr val="00B050"/>
              </a:solidFill>
              <a:effectLst/>
            </a:endParaRPr>
          </a:p>
        </c:rich>
      </c:tx>
      <c:layout>
        <c:manualLayout>
          <c:xMode val="edge"/>
          <c:yMode val="edge"/>
          <c:x val="6.4575912454295503E-2"/>
          <c:y val="1.0554516174808672E-3"/>
        </c:manualLayout>
      </c:layout>
      <c:overlay val="0"/>
      <c:spPr>
        <a:noFill/>
        <a:ln>
          <a:noFill/>
        </a:ln>
        <a:effectLst/>
      </c:spPr>
      <c:txPr>
        <a:bodyPr rot="0" spcFirstLastPara="1" vertOverflow="ellipsis" vert="horz" wrap="square" anchor="ctr" anchorCtr="1"/>
        <a:lstStyle/>
        <a:p>
          <a:pPr algn="l">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'Maturity Posture'!$G$1</c:f>
              <c:strCache>
                <c:ptCount val="1"/>
              </c:strCache>
            </c:strRef>
          </c:tx>
          <c:spPr>
            <a:ln w="28575" cap="rnd">
              <a:solidFill>
                <a:schemeClr val="accent1"/>
              </a:solidFill>
              <a:round/>
            </a:ln>
            <a:effectLst/>
          </c:spPr>
          <c:marker>
            <c:symbol val="none"/>
          </c:marker>
          <c:cat>
            <c:strRef>
              <c:extLst>
                <c:ext xmlns:c15="http://schemas.microsoft.com/office/drawing/2012/chart" uri="{02D57815-91ED-43cb-92C2-25804820EDAC}">
                  <c15:fullRef>
                    <c15:sqref>'Maturity Posture'!$B$2:$B$27</c15:sqref>
                  </c15:fullRef>
                </c:ext>
              </c:extLst>
              <c:f>'Maturity Posture'!$B$6:$B$22</c:f>
              <c:strCache>
                <c:ptCount val="17"/>
                <c:pt idx="0">
                  <c:v>1. ORGANISATIONAL GOVERNANCE</c:v>
                </c:pt>
                <c:pt idx="1">
                  <c:v>2. RISK MANAGEMENT</c:v>
                </c:pt>
                <c:pt idx="2">
                  <c:v>3. SUPPLIER MANAGEMENT</c:v>
                </c:pt>
                <c:pt idx="3">
                  <c:v>4. ASSET MANAGEMENT</c:v>
                </c:pt>
                <c:pt idx="4">
                  <c:v>5. INFORMATION SECURITY MANAGEMENT</c:v>
                </c:pt>
                <c:pt idx="5">
                  <c:v>6. SERVICES RESILIENCE</c:v>
                </c:pt>
                <c:pt idx="6">
                  <c:v>7. ACCESS CONTROL</c:v>
                </c:pt>
                <c:pt idx="7">
                  <c:v>8. MEDIA MANAGEMENT</c:v>
                </c:pt>
                <c:pt idx="8">
                  <c:v>9. SYSTEM MANAGEMENT</c:v>
                </c:pt>
                <c:pt idx="9">
                  <c:v>10. OPERATIONAL SECURITY</c:v>
                </c:pt>
                <c:pt idx="10">
                  <c:v>11. NETWORK SECURITY</c:v>
                </c:pt>
                <c:pt idx="11">
                  <c:v>12. INCIDENT DETECTION</c:v>
                </c:pt>
                <c:pt idx="12">
                  <c:v>13. INCIDENT MANAGEMENT</c:v>
                </c:pt>
                <c:pt idx="13">
                  <c:v>14. BUSINESS CONTINUITY</c:v>
                </c:pt>
                <c:pt idx="14">
                  <c:v>15. PEOPLE</c:v>
                </c:pt>
                <c:pt idx="15">
                  <c:v>16. ENVIRONMENTAL SECURITY</c:v>
                </c:pt>
                <c:pt idx="16">
                  <c:v>17. PHYSICAL / BUILDING SECURITY</c:v>
                </c:pt>
              </c:strCache>
            </c:strRef>
          </c:cat>
          <c:val>
            <c:numRef>
              <c:extLst>
                <c:ext xmlns:c15="http://schemas.microsoft.com/office/drawing/2012/chart" uri="{02D57815-91ED-43cb-92C2-25804820EDAC}">
                  <c15:fullRef>
                    <c15:sqref>'Maturity Posture'!$G$2:$G$27</c15:sqref>
                  </c15:fullRef>
                </c:ext>
              </c:extLst>
              <c:f>'Maturity Posture'!$G$6:$G$22</c:f>
              <c:numCache>
                <c:formatCode>General</c:formatCode>
                <c:ptCount val="17"/>
                <c:pt idx="0" formatCode="0.0">
                  <c:v>92.307692307692307</c:v>
                </c:pt>
                <c:pt idx="1" formatCode="0.0">
                  <c:v>91.111111111111114</c:v>
                </c:pt>
                <c:pt idx="2" formatCode="0.0">
                  <c:v>67.361111111111114</c:v>
                </c:pt>
                <c:pt idx="3" formatCode="0.0">
                  <c:v>87.5</c:v>
                </c:pt>
                <c:pt idx="4" formatCode="0.0">
                  <c:v>58.46681922196796</c:v>
                </c:pt>
                <c:pt idx="5" formatCode="0.0">
                  <c:v>54.166666666666671</c:v>
                </c:pt>
                <c:pt idx="6" formatCode="0.0">
                  <c:v>67.857142857142861</c:v>
                </c:pt>
                <c:pt idx="7" formatCode="0.0">
                  <c:v>68.333333333333343</c:v>
                </c:pt>
                <c:pt idx="8" formatCode="0.0">
                  <c:v>72.777777777777771</c:v>
                </c:pt>
                <c:pt idx="9" formatCode="0.0">
                  <c:v>43.75</c:v>
                </c:pt>
                <c:pt idx="10" formatCode="0.0">
                  <c:v>44.047619047619044</c:v>
                </c:pt>
                <c:pt idx="11" formatCode="0.0">
                  <c:v>46.666666666666664</c:v>
                </c:pt>
                <c:pt idx="12" formatCode="0.0">
                  <c:v>78.214285714285722</c:v>
                </c:pt>
                <c:pt idx="13" formatCode="0.0">
                  <c:v>46.666666666666664</c:v>
                </c:pt>
                <c:pt idx="14" formatCode="0.0">
                  <c:v>75.625</c:v>
                </c:pt>
                <c:pt idx="15" formatCode="0.0">
                  <c:v>50</c:v>
                </c:pt>
                <c:pt idx="16" formatCode="0.0">
                  <c:v>100</c:v>
                </c:pt>
              </c:numCache>
            </c:numRef>
          </c:val>
          <c:extLst>
            <c:ext xmlns:c16="http://schemas.microsoft.com/office/drawing/2014/chart" uri="{C3380CC4-5D6E-409C-BE32-E72D297353CC}">
              <c16:uniqueId val="{00000000-8975-4485-AA13-E725552F6B45}"/>
            </c:ext>
          </c:extLst>
        </c:ser>
        <c:ser>
          <c:idx val="1"/>
          <c:order val="1"/>
          <c:tx>
            <c:strRef>
              <c:f>'Maturity Posture'!$L$1</c:f>
              <c:strCache>
                <c:ptCount val="1"/>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'Maturity Posture'!$B$2:$B$27</c15:sqref>
                  </c15:fullRef>
                </c:ext>
              </c:extLst>
              <c:f>'Maturity Posture'!$B$6:$B$22</c:f>
              <c:strCache>
                <c:ptCount val="17"/>
                <c:pt idx="0">
                  <c:v>1. ORGANISATIONAL GOVERNANCE</c:v>
                </c:pt>
                <c:pt idx="1">
                  <c:v>2. RISK MANAGEMENT</c:v>
                </c:pt>
                <c:pt idx="2">
                  <c:v>3. SUPPLIER MANAGEMENT</c:v>
                </c:pt>
                <c:pt idx="3">
                  <c:v>4. ASSET MANAGEMENT</c:v>
                </c:pt>
                <c:pt idx="4">
                  <c:v>5. INFORMATION SECURITY MANAGEMENT</c:v>
                </c:pt>
                <c:pt idx="5">
                  <c:v>6. SERVICES RESILIENCE</c:v>
                </c:pt>
                <c:pt idx="6">
                  <c:v>7. ACCESS CONTROL</c:v>
                </c:pt>
                <c:pt idx="7">
                  <c:v>8. MEDIA MANAGEMENT</c:v>
                </c:pt>
                <c:pt idx="8">
                  <c:v>9. SYSTEM MANAGEMENT</c:v>
                </c:pt>
                <c:pt idx="9">
                  <c:v>10. OPERATIONAL SECURITY</c:v>
                </c:pt>
                <c:pt idx="10">
                  <c:v>11. NETWORK SECURITY</c:v>
                </c:pt>
                <c:pt idx="11">
                  <c:v>12. INCIDENT DETECTION</c:v>
                </c:pt>
                <c:pt idx="12">
                  <c:v>13. INCIDENT MANAGEMENT</c:v>
                </c:pt>
                <c:pt idx="13">
                  <c:v>14. BUSINESS CONTINUITY</c:v>
                </c:pt>
                <c:pt idx="14">
                  <c:v>15. PEOPLE</c:v>
                </c:pt>
                <c:pt idx="15">
                  <c:v>16. ENVIRONMENTAL SECURITY</c:v>
                </c:pt>
                <c:pt idx="16">
                  <c:v>17. PHYSICAL / BUILDING SECURITY</c:v>
                </c:pt>
              </c:strCache>
            </c:strRef>
          </c:cat>
          <c:val>
            <c:numRef>
              <c:extLst>
                <c:ext xmlns:c15="http://schemas.microsoft.com/office/drawing/2012/chart" uri="{02D57815-91ED-43cb-92C2-25804820EDAC}">
                  <c15:fullRef>
                    <c15:sqref>'Maturity Posture'!$L$2:$L$27</c15:sqref>
                  </c15:fullRef>
                </c:ext>
              </c:extLst>
              <c:f>'Maturity Posture'!$L$6:$L$22</c:f>
              <c:numCache>
                <c:formatCode>General</c:formatCode>
                <c:ptCount val="17"/>
                <c:pt idx="0">
                  <c:v>64.5</c:v>
                </c:pt>
                <c:pt idx="1">
                  <c:v>64.5</c:v>
                </c:pt>
                <c:pt idx="2">
                  <c:v>64.5</c:v>
                </c:pt>
                <c:pt idx="3">
                  <c:v>64.5</c:v>
                </c:pt>
                <c:pt idx="4">
                  <c:v>64.5</c:v>
                </c:pt>
                <c:pt idx="5">
                  <c:v>64.5</c:v>
                </c:pt>
                <c:pt idx="6">
                  <c:v>64.5</c:v>
                </c:pt>
                <c:pt idx="7">
                  <c:v>64.5</c:v>
                </c:pt>
                <c:pt idx="8">
                  <c:v>64.5</c:v>
                </c:pt>
                <c:pt idx="9">
                  <c:v>64.5</c:v>
                </c:pt>
                <c:pt idx="10">
                  <c:v>64.5</c:v>
                </c:pt>
                <c:pt idx="11">
                  <c:v>64.5</c:v>
                </c:pt>
                <c:pt idx="12">
                  <c:v>64.5</c:v>
                </c:pt>
                <c:pt idx="13">
                  <c:v>64.5</c:v>
                </c:pt>
                <c:pt idx="14">
                  <c:v>64.5</c:v>
                </c:pt>
                <c:pt idx="15">
                  <c:v>64.5</c:v>
                </c:pt>
                <c:pt idx="16">
                  <c:v>64.5</c:v>
                </c:pt>
              </c:numCache>
            </c:numRef>
          </c:val>
          <c:extLst>
            <c:ext xmlns:c16="http://schemas.microsoft.com/office/drawing/2014/chart" uri="{C3380CC4-5D6E-409C-BE32-E72D297353CC}">
              <c16:uniqueId val="{00000001-8975-4485-AA13-E725552F6B45}"/>
            </c:ext>
          </c:extLst>
        </c:ser>
        <c:ser>
          <c:idx val="2"/>
          <c:order val="2"/>
          <c:tx>
            <c:strRef>
              <c:f>'Maturity Posture'!$Q$1</c:f>
              <c:strCache>
                <c:ptCount val="1"/>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'Maturity Posture'!$B$2:$B$27</c15:sqref>
                  </c15:fullRef>
                </c:ext>
              </c:extLst>
              <c:f>'Maturity Posture'!$B$6:$B$22</c:f>
              <c:strCache>
                <c:ptCount val="17"/>
                <c:pt idx="0">
                  <c:v>1. ORGANISATIONAL GOVERNANCE</c:v>
                </c:pt>
                <c:pt idx="1">
                  <c:v>2. RISK MANAGEMENT</c:v>
                </c:pt>
                <c:pt idx="2">
                  <c:v>3. SUPPLIER MANAGEMENT</c:v>
                </c:pt>
                <c:pt idx="3">
                  <c:v>4. ASSET MANAGEMENT</c:v>
                </c:pt>
                <c:pt idx="4">
                  <c:v>5. INFORMATION SECURITY MANAGEMENT</c:v>
                </c:pt>
                <c:pt idx="5">
                  <c:v>6. SERVICES RESILIENCE</c:v>
                </c:pt>
                <c:pt idx="6">
                  <c:v>7. ACCESS CONTROL</c:v>
                </c:pt>
                <c:pt idx="7">
                  <c:v>8. MEDIA MANAGEMENT</c:v>
                </c:pt>
                <c:pt idx="8">
                  <c:v>9. SYSTEM MANAGEMENT</c:v>
                </c:pt>
                <c:pt idx="9">
                  <c:v>10. OPERATIONAL SECURITY</c:v>
                </c:pt>
                <c:pt idx="10">
                  <c:v>11. NETWORK SECURITY</c:v>
                </c:pt>
                <c:pt idx="11">
                  <c:v>12. INCIDENT DETECTION</c:v>
                </c:pt>
                <c:pt idx="12">
                  <c:v>13. INCIDENT MANAGEMENT</c:v>
                </c:pt>
                <c:pt idx="13">
                  <c:v>14. BUSINESS CONTINUITY</c:v>
                </c:pt>
                <c:pt idx="14">
                  <c:v>15. PEOPLE</c:v>
                </c:pt>
                <c:pt idx="15">
                  <c:v>16. ENVIRONMENTAL SECURITY</c:v>
                </c:pt>
                <c:pt idx="16">
                  <c:v>17. PHYSICAL / BUILDING SECURITY</c:v>
                </c:pt>
              </c:strCache>
            </c:strRef>
          </c:cat>
          <c:val>
            <c:numRef>
              <c:extLst>
                <c:ext xmlns:c15="http://schemas.microsoft.com/office/drawing/2012/chart" uri="{02D57815-91ED-43cb-92C2-25804820EDAC}">
                  <c15:fullRef>
                    <c15:sqref>'Maturity Posture'!$Q$2:$Q$27</c15:sqref>
                  </c15:fullRef>
                </c:ext>
              </c:extLst>
              <c:f>'Maturity Posture'!$Q$6:$Q$22</c:f>
              <c:numCache>
                <c:formatCode>General</c:formatCode>
                <c:ptCount val="17"/>
                <c:pt idx="0">
                  <c:v>60</c:v>
                </c:pt>
                <c:pt idx="1">
                  <c:v>60</c:v>
                </c:pt>
                <c:pt idx="2">
                  <c:v>60</c:v>
                </c:pt>
                <c:pt idx="3">
                  <c:v>60</c:v>
                </c:pt>
                <c:pt idx="4">
                  <c:v>60</c:v>
                </c:pt>
                <c:pt idx="5">
                  <c:v>60</c:v>
                </c:pt>
                <c:pt idx="6">
                  <c:v>60</c:v>
                </c:pt>
                <c:pt idx="7">
                  <c:v>60</c:v>
                </c:pt>
                <c:pt idx="8">
                  <c:v>60</c:v>
                </c:pt>
                <c:pt idx="9">
                  <c:v>60</c:v>
                </c:pt>
                <c:pt idx="10">
                  <c:v>60</c:v>
                </c:pt>
                <c:pt idx="11">
                  <c:v>60</c:v>
                </c:pt>
                <c:pt idx="12">
                  <c:v>60</c:v>
                </c:pt>
                <c:pt idx="13">
                  <c:v>60</c:v>
                </c:pt>
                <c:pt idx="14">
                  <c:v>60</c:v>
                </c:pt>
                <c:pt idx="15">
                  <c:v>60</c:v>
                </c:pt>
                <c:pt idx="16">
                  <c:v>60</c:v>
                </c:pt>
              </c:numCache>
            </c:numRef>
          </c:val>
          <c:extLst>
            <c:ext xmlns:c16="http://schemas.microsoft.com/office/drawing/2014/chart" uri="{C3380CC4-5D6E-409C-BE32-E72D297353CC}">
              <c16:uniqueId val="{00000002-8975-4485-AA13-E725552F6B45}"/>
            </c:ext>
          </c:extLst>
        </c:ser>
        <c:dLbls>
          <c:showLegendKey val="0"/>
          <c:showVal val="0"/>
          <c:showCatName val="0"/>
          <c:showSerName val="0"/>
          <c:showPercent val="0"/>
          <c:showBubbleSize val="0"/>
        </c:dLbls>
        <c:axId val="1633062608"/>
        <c:axId val="1633063024"/>
      </c:radarChart>
      <c:catAx>
        <c:axId val="16330626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3063024"/>
        <c:crosses val="autoZero"/>
        <c:auto val="1"/>
        <c:lblAlgn val="ctr"/>
        <c:lblOffset val="100"/>
        <c:noMultiLvlLbl val="0"/>
      </c:catAx>
      <c:valAx>
        <c:axId val="16330630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3062608"/>
        <c:crosses val="autoZero"/>
        <c:crossBetween val="between"/>
      </c:valAx>
      <c:spPr>
        <a:noFill/>
        <a:ln>
          <a:noFill/>
        </a:ln>
        <a:effectLst/>
      </c:spPr>
    </c:plotArea>
    <c:legend>
      <c:legendPos val="t"/>
      <c:layout>
        <c:manualLayout>
          <c:xMode val="edge"/>
          <c:yMode val="edge"/>
          <c:x val="0.42974235063016292"/>
          <c:y val="6.1719594168485679E-2"/>
          <c:w val="6.113603303547769E-2"/>
          <c:h val="9.4573218757241381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schemeClr>
    </a:solidFill>
    <a:ln w="9525" cap="flat" cmpd="sng" algn="ctr">
      <a:solidFill>
        <a:srgbClr val="0070C0"/>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sz="2400" b="1" i="0" baseline="0">
                <a:solidFill>
                  <a:srgbClr val="0070C0"/>
                </a:solidFill>
                <a:effectLst/>
              </a:rPr>
              <a:t>Indicative Risk Level by Category</a:t>
            </a:r>
          </a:p>
          <a:p>
            <a:pPr>
              <a:defRPr/>
            </a:pPr>
            <a:r>
              <a:rPr lang="en-GB" sz="1800" b="1" i="0" baseline="0">
                <a:solidFill>
                  <a:schemeClr val="accent2"/>
                </a:solidFill>
                <a:effectLst/>
              </a:rPr>
              <a:t>Indicative Score </a:t>
            </a:r>
            <a:r>
              <a:rPr lang="en-GB" sz="1800" b="1" i="0" baseline="0">
                <a:solidFill>
                  <a:srgbClr val="0070C0"/>
                </a:solidFill>
                <a:effectLst/>
              </a:rPr>
              <a:t>	</a:t>
            </a:r>
            <a:r>
              <a:rPr lang="en-GB" sz="1800" b="1" i="0" baseline="0">
                <a:solidFill>
                  <a:srgbClr val="00B050"/>
                </a:solidFill>
                <a:effectLst/>
              </a:rPr>
              <a:t>Target Score</a:t>
            </a:r>
            <a:endParaRPr lang="en-GB">
              <a:solidFill>
                <a:srgbClr val="00B050"/>
              </a:solidFill>
              <a:effectLst/>
            </a:endParaRPr>
          </a:p>
        </c:rich>
      </c:tx>
      <c:layout>
        <c:manualLayout>
          <c:xMode val="edge"/>
          <c:yMode val="edge"/>
          <c:x val="0.2263669278291332"/>
          <c:y val="6.095921111609144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radarChart>
        <c:radarStyle val="marker"/>
        <c:varyColors val="0"/>
        <c:ser>
          <c:idx val="0"/>
          <c:order val="0"/>
          <c:tx>
            <c:strRef>
              <c:f>'Risk Register'!$I$1</c:f>
              <c:strCache>
                <c:ptCount val="1"/>
              </c:strCache>
            </c:strRef>
          </c:tx>
          <c:spPr>
            <a:ln w="28575" cap="rnd">
              <a:solidFill>
                <a:schemeClr val="accent2"/>
              </a:solidFill>
              <a:round/>
            </a:ln>
            <a:effectLst/>
          </c:spPr>
          <c:marker>
            <c:symbol val="none"/>
          </c:marker>
          <c:cat>
            <c:strRef>
              <c:extLst>
                <c:ext xmlns:c15="http://schemas.microsoft.com/office/drawing/2012/chart" uri="{02D57815-91ED-43cb-92C2-25804820EDAC}">
                  <c15:fullRef>
                    <c15:sqref>'Risk Register'!$B$2:$B$28</c15:sqref>
                  </c15:fullRef>
                </c:ext>
              </c:extLst>
              <c:f>'Risk Register'!$B$5:$B$22</c:f>
              <c:strCache>
                <c:ptCount val="18"/>
                <c:pt idx="0">
                  <c:v>0. THREAT LEVEL (Environmental)</c:v>
                </c:pt>
                <c:pt idx="1">
                  <c:v>1. ORGANISATIONAL GOVERNANCE</c:v>
                </c:pt>
                <c:pt idx="2">
                  <c:v>2. RISK MANAGEMENT</c:v>
                </c:pt>
                <c:pt idx="3">
                  <c:v>3. SUPPLIER MANAGEMENT</c:v>
                </c:pt>
                <c:pt idx="4">
                  <c:v>4. ASSET MANAGEMENT</c:v>
                </c:pt>
                <c:pt idx="5">
                  <c:v>5. INFORMATION SECURITY MANAGEMENT</c:v>
                </c:pt>
                <c:pt idx="6">
                  <c:v>6. SERVICES RESILIENCE</c:v>
                </c:pt>
                <c:pt idx="7">
                  <c:v>7. ACCESS CONTROL</c:v>
                </c:pt>
                <c:pt idx="8">
                  <c:v>8. MEDIA MANAGEMENT</c:v>
                </c:pt>
                <c:pt idx="9">
                  <c:v>9. SYSTEM MANAGEMENT</c:v>
                </c:pt>
                <c:pt idx="10">
                  <c:v>10. OPERATIONAL SECURITY</c:v>
                </c:pt>
                <c:pt idx="11">
                  <c:v>11. NETWORK SECURITY</c:v>
                </c:pt>
                <c:pt idx="12">
                  <c:v>12. INCIDENT DETECTION</c:v>
                </c:pt>
                <c:pt idx="13">
                  <c:v>13. INCIDENT MANAGEMENT</c:v>
                </c:pt>
                <c:pt idx="14">
                  <c:v>14. BUSINESS CONTINUITY</c:v>
                </c:pt>
                <c:pt idx="15">
                  <c:v>15. PEOPLE</c:v>
                </c:pt>
                <c:pt idx="16">
                  <c:v>16. ENVIRONMENTAL SECURITY</c:v>
                </c:pt>
                <c:pt idx="17">
                  <c:v>17. PHYSICAL / BUILDING SECURITY</c:v>
                </c:pt>
              </c:strCache>
            </c:strRef>
          </c:cat>
          <c:val>
            <c:numRef>
              <c:extLst>
                <c:ext xmlns:c15="http://schemas.microsoft.com/office/drawing/2012/chart" uri="{02D57815-91ED-43cb-92C2-25804820EDAC}">
                  <c15:fullRef>
                    <c15:sqref>'Risk Register'!$I$2:$I$28</c15:sqref>
                  </c15:fullRef>
                </c:ext>
              </c:extLst>
              <c:f>'Risk Register'!$I$5:$I$22</c:f>
              <c:numCache>
                <c:formatCode>General</c:formatCode>
                <c:ptCount val="18"/>
                <c:pt idx="0" formatCode="0.0">
                  <c:v>8.8079420693349224</c:v>
                </c:pt>
                <c:pt idx="1" formatCode="0.0">
                  <c:v>2.4615384615384617</c:v>
                </c:pt>
                <c:pt idx="2" formatCode="0.0">
                  <c:v>2.0666666666666682</c:v>
                </c:pt>
                <c:pt idx="3" formatCode="0.0">
                  <c:v>6.6527777777777795</c:v>
                </c:pt>
                <c:pt idx="4" formatCode="0.0">
                  <c:v>4</c:v>
                </c:pt>
                <c:pt idx="5" formatCode="0.0">
                  <c:v>11.160183066361558</c:v>
                </c:pt>
                <c:pt idx="6" formatCode="0.0">
                  <c:v>11.166666666666666</c:v>
                </c:pt>
                <c:pt idx="7" formatCode="0.0">
                  <c:v>9.2857142857142865</c:v>
                </c:pt>
                <c:pt idx="8" formatCode="0.0">
                  <c:v>9.1999999999999993</c:v>
                </c:pt>
                <c:pt idx="9" formatCode="0.0">
                  <c:v>6.8444444444444468</c:v>
                </c:pt>
                <c:pt idx="10" formatCode="0.0">
                  <c:v>16.25</c:v>
                </c:pt>
                <c:pt idx="11" formatCode="0.0">
                  <c:v>15.571428571428573</c:v>
                </c:pt>
                <c:pt idx="12" formatCode="0.0">
                  <c:v>12.4</c:v>
                </c:pt>
                <c:pt idx="13" formatCode="0.0">
                  <c:v>5.9214285714285708</c:v>
                </c:pt>
                <c:pt idx="14" formatCode="0.0">
                  <c:v>14.266666666666667</c:v>
                </c:pt>
                <c:pt idx="15" formatCode="0.0">
                  <c:v>6.4875000000000007</c:v>
                </c:pt>
                <c:pt idx="16" formatCode="0.0">
                  <c:v>16</c:v>
                </c:pt>
                <c:pt idx="17" formatCode="0.0">
                  <c:v>0</c:v>
                </c:pt>
              </c:numCache>
            </c:numRef>
          </c:val>
          <c:extLst>
            <c:ext xmlns:c16="http://schemas.microsoft.com/office/drawing/2014/chart" uri="{C3380CC4-5D6E-409C-BE32-E72D297353CC}">
              <c16:uniqueId val="{00000000-5E13-4D65-B513-E204D72A32D8}"/>
            </c:ext>
          </c:extLst>
        </c:ser>
        <c:ser>
          <c:idx val="1"/>
          <c:order val="1"/>
          <c:tx>
            <c:strRef>
              <c:f>'Risk Register'!$M$1</c:f>
              <c:strCache>
                <c:ptCount val="1"/>
              </c:strCache>
            </c:strRef>
          </c:tx>
          <c:spPr>
            <a:ln w="28575" cap="rnd">
              <a:solidFill>
                <a:srgbClr val="00B050"/>
              </a:solidFill>
              <a:round/>
            </a:ln>
            <a:effectLst/>
          </c:spPr>
          <c:marker>
            <c:symbol val="none"/>
          </c:marker>
          <c:cat>
            <c:strRef>
              <c:extLst>
                <c:ext xmlns:c15="http://schemas.microsoft.com/office/drawing/2012/chart" uri="{02D57815-91ED-43cb-92C2-25804820EDAC}">
                  <c15:fullRef>
                    <c15:sqref>'Risk Register'!$B$2:$B$28</c15:sqref>
                  </c15:fullRef>
                </c:ext>
              </c:extLst>
              <c:f>'Risk Register'!$B$5:$B$22</c:f>
              <c:strCache>
                <c:ptCount val="18"/>
                <c:pt idx="0">
                  <c:v>0. THREAT LEVEL (Environmental)</c:v>
                </c:pt>
                <c:pt idx="1">
                  <c:v>1. ORGANISATIONAL GOVERNANCE</c:v>
                </c:pt>
                <c:pt idx="2">
                  <c:v>2. RISK MANAGEMENT</c:v>
                </c:pt>
                <c:pt idx="3">
                  <c:v>3. SUPPLIER MANAGEMENT</c:v>
                </c:pt>
                <c:pt idx="4">
                  <c:v>4. ASSET MANAGEMENT</c:v>
                </c:pt>
                <c:pt idx="5">
                  <c:v>5. INFORMATION SECURITY MANAGEMENT</c:v>
                </c:pt>
                <c:pt idx="6">
                  <c:v>6. SERVICES RESILIENCE</c:v>
                </c:pt>
                <c:pt idx="7">
                  <c:v>7. ACCESS CONTROL</c:v>
                </c:pt>
                <c:pt idx="8">
                  <c:v>8. MEDIA MANAGEMENT</c:v>
                </c:pt>
                <c:pt idx="9">
                  <c:v>9. SYSTEM MANAGEMENT</c:v>
                </c:pt>
                <c:pt idx="10">
                  <c:v>10. OPERATIONAL SECURITY</c:v>
                </c:pt>
                <c:pt idx="11">
                  <c:v>11. NETWORK SECURITY</c:v>
                </c:pt>
                <c:pt idx="12">
                  <c:v>12. INCIDENT DETECTION</c:v>
                </c:pt>
                <c:pt idx="13">
                  <c:v>13. INCIDENT MANAGEMENT</c:v>
                </c:pt>
                <c:pt idx="14">
                  <c:v>14. BUSINESS CONTINUITY</c:v>
                </c:pt>
                <c:pt idx="15">
                  <c:v>15. PEOPLE</c:v>
                </c:pt>
                <c:pt idx="16">
                  <c:v>16. ENVIRONMENTAL SECURITY</c:v>
                </c:pt>
                <c:pt idx="17">
                  <c:v>17. PHYSICAL / BUILDING SECURITY</c:v>
                </c:pt>
              </c:strCache>
            </c:strRef>
          </c:cat>
          <c:val>
            <c:numRef>
              <c:extLst>
                <c:ext xmlns:c15="http://schemas.microsoft.com/office/drawing/2012/chart" uri="{02D57815-91ED-43cb-92C2-25804820EDAC}">
                  <c15:fullRef>
                    <c15:sqref>'Risk Register'!$M$2:$M$28</c15:sqref>
                  </c15:fullRef>
                </c:ext>
              </c:extLst>
              <c:f>'Risk Register'!$M$5:$M$22</c:f>
              <c:numCache>
                <c:formatCode>General</c:formatCode>
                <c:ptCount val="18"/>
                <c:pt idx="0" formatCode="0">
                  <c:v>4.4039710346674612</c:v>
                </c:pt>
                <c:pt idx="1" formatCode="0">
                  <c:v>1.2307692307692308</c:v>
                </c:pt>
                <c:pt idx="2" formatCode="0">
                  <c:v>1.0333333333333341</c:v>
                </c:pt>
                <c:pt idx="3" formatCode="0">
                  <c:v>3.3263888888888897</c:v>
                </c:pt>
                <c:pt idx="4" formatCode="0">
                  <c:v>2</c:v>
                </c:pt>
                <c:pt idx="5" formatCode="0">
                  <c:v>5.580091533180779</c:v>
                </c:pt>
                <c:pt idx="6" formatCode="0">
                  <c:v>5.583333333333333</c:v>
                </c:pt>
                <c:pt idx="7" formatCode="0">
                  <c:v>4.6428571428571432</c:v>
                </c:pt>
                <c:pt idx="8" formatCode="0">
                  <c:v>4.5999999999999996</c:v>
                </c:pt>
                <c:pt idx="9" formatCode="0">
                  <c:v>3.4222222222222234</c:v>
                </c:pt>
                <c:pt idx="10" formatCode="0">
                  <c:v>8.125</c:v>
                </c:pt>
                <c:pt idx="11" formatCode="0">
                  <c:v>7.7857142857142865</c:v>
                </c:pt>
                <c:pt idx="12" formatCode="0">
                  <c:v>6.2</c:v>
                </c:pt>
                <c:pt idx="13" formatCode="0">
                  <c:v>2.9607142857142854</c:v>
                </c:pt>
                <c:pt idx="14" formatCode="0">
                  <c:v>7.1333333333333337</c:v>
                </c:pt>
                <c:pt idx="15" formatCode="0">
                  <c:v>3.2437500000000004</c:v>
                </c:pt>
                <c:pt idx="16" formatCode="0">
                  <c:v>8</c:v>
                </c:pt>
                <c:pt idx="17" formatCode="0">
                  <c:v>0</c:v>
                </c:pt>
              </c:numCache>
            </c:numRef>
          </c:val>
          <c:extLst>
            <c:ext xmlns:c16="http://schemas.microsoft.com/office/drawing/2014/chart" uri="{C3380CC4-5D6E-409C-BE32-E72D297353CC}">
              <c16:uniqueId val="{00000001-5E13-4D65-B513-E204D72A32D8}"/>
            </c:ext>
          </c:extLst>
        </c:ser>
        <c:dLbls>
          <c:showLegendKey val="0"/>
          <c:showVal val="0"/>
          <c:showCatName val="0"/>
          <c:showSerName val="0"/>
          <c:showPercent val="0"/>
          <c:showBubbleSize val="0"/>
        </c:dLbls>
        <c:axId val="1446001487"/>
        <c:axId val="1445988175"/>
      </c:radarChart>
      <c:catAx>
        <c:axId val="144600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5988175"/>
        <c:crosses val="autoZero"/>
        <c:auto val="1"/>
        <c:lblAlgn val="ctr"/>
        <c:lblOffset val="100"/>
        <c:noMultiLvlLbl val="0"/>
      </c:catAx>
      <c:valAx>
        <c:axId val="14459881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46001487"/>
        <c:crosses val="autoZero"/>
        <c:crossBetween val="between"/>
      </c:valAx>
      <c:spPr>
        <a:noFill/>
        <a:ln>
          <a:noFill/>
        </a:ln>
        <a:effectLst/>
      </c:spPr>
    </c:plotArea>
    <c:legend>
      <c:legendPos val="t"/>
      <c:layout>
        <c:manualLayout>
          <c:xMode val="edge"/>
          <c:yMode val="edge"/>
          <c:x val="0.18890892366706025"/>
          <c:y val="0.14607989778955804"/>
          <c:w val="0.63958548884786248"/>
          <c:h val="6.170503675834782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schemeClr>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Risk Targets by Category</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'Risk Register'!$I$1:$I$4</c:f>
              <c:strCache>
                <c:ptCount val="4"/>
                <c:pt idx="2">
                  <c:v>Indiciative Risk Score (low 0 to high 25)</c:v>
                </c:pt>
                <c:pt idx="3">
                  <c:v>Automatically updated from assessment framework</c:v>
                </c:pt>
              </c:strCache>
            </c:strRef>
          </c:tx>
          <c:spPr>
            <a:solidFill>
              <a:schemeClr val="accent1"/>
            </a:solidFill>
            <a:ln>
              <a:noFill/>
            </a:ln>
            <a:effectLst/>
          </c:spPr>
          <c:invertIfNegative val="0"/>
          <c:cat>
            <c:strRef>
              <c:extLst>
                <c:ext xmlns:c15="http://schemas.microsoft.com/office/drawing/2012/chart" uri="{02D57815-91ED-43cb-92C2-25804820EDAC}">
                  <c15:fullRef>
                    <c15:sqref>'Risk Register'!$B$5:$B$28</c15:sqref>
                  </c15:fullRef>
                </c:ext>
              </c:extLst>
              <c:f>'Risk Register'!$B$5:$B$22</c:f>
              <c:strCache>
                <c:ptCount val="18"/>
                <c:pt idx="0">
                  <c:v>0. THREAT LEVEL (Environmental)</c:v>
                </c:pt>
                <c:pt idx="1">
                  <c:v>1. ORGANISATIONAL GOVERNANCE</c:v>
                </c:pt>
                <c:pt idx="2">
                  <c:v>2. RISK MANAGEMENT</c:v>
                </c:pt>
                <c:pt idx="3">
                  <c:v>3. SUPPLIER MANAGEMENT</c:v>
                </c:pt>
                <c:pt idx="4">
                  <c:v>4. ASSET MANAGEMENT</c:v>
                </c:pt>
                <c:pt idx="5">
                  <c:v>5. INFORMATION SECURITY MANAGEMENT</c:v>
                </c:pt>
                <c:pt idx="6">
                  <c:v>6. SERVICES RESILIENCE</c:v>
                </c:pt>
                <c:pt idx="7">
                  <c:v>7. ACCESS CONTROL</c:v>
                </c:pt>
                <c:pt idx="8">
                  <c:v>8. MEDIA MANAGEMENT</c:v>
                </c:pt>
                <c:pt idx="9">
                  <c:v>9. SYSTEM MANAGEMENT</c:v>
                </c:pt>
                <c:pt idx="10">
                  <c:v>10. OPERATIONAL SECURITY</c:v>
                </c:pt>
                <c:pt idx="11">
                  <c:v>11. NETWORK SECURITY</c:v>
                </c:pt>
                <c:pt idx="12">
                  <c:v>12. INCIDENT DETECTION</c:v>
                </c:pt>
                <c:pt idx="13">
                  <c:v>13. INCIDENT MANAGEMENT</c:v>
                </c:pt>
                <c:pt idx="14">
                  <c:v>14. BUSINESS CONTINUITY</c:v>
                </c:pt>
                <c:pt idx="15">
                  <c:v>15. PEOPLE</c:v>
                </c:pt>
                <c:pt idx="16">
                  <c:v>16. ENVIRONMENTAL SECURITY</c:v>
                </c:pt>
                <c:pt idx="17">
                  <c:v>17. PHYSICAL / BUILDING SECURITY</c:v>
                </c:pt>
              </c:strCache>
            </c:strRef>
          </c:cat>
          <c:val>
            <c:numRef>
              <c:extLst>
                <c:ext xmlns:c15="http://schemas.microsoft.com/office/drawing/2012/chart" uri="{02D57815-91ED-43cb-92C2-25804820EDAC}">
                  <c15:fullRef>
                    <c15:sqref>'Risk Register'!$I$5:$I$28</c15:sqref>
                  </c15:fullRef>
                </c:ext>
              </c:extLst>
              <c:f>'Risk Register'!$I$5:$I$22</c:f>
              <c:numCache>
                <c:formatCode>0.0</c:formatCode>
                <c:ptCount val="18"/>
                <c:pt idx="0">
                  <c:v>8.8079420693349224</c:v>
                </c:pt>
                <c:pt idx="1">
                  <c:v>2.4615384615384617</c:v>
                </c:pt>
                <c:pt idx="2">
                  <c:v>2.0666666666666682</c:v>
                </c:pt>
                <c:pt idx="3">
                  <c:v>6.6527777777777795</c:v>
                </c:pt>
                <c:pt idx="4">
                  <c:v>4</c:v>
                </c:pt>
                <c:pt idx="5">
                  <c:v>11.160183066361558</c:v>
                </c:pt>
                <c:pt idx="6">
                  <c:v>11.166666666666666</c:v>
                </c:pt>
                <c:pt idx="7">
                  <c:v>9.2857142857142865</c:v>
                </c:pt>
                <c:pt idx="8">
                  <c:v>9.1999999999999993</c:v>
                </c:pt>
                <c:pt idx="9">
                  <c:v>6.8444444444444468</c:v>
                </c:pt>
                <c:pt idx="10">
                  <c:v>16.25</c:v>
                </c:pt>
                <c:pt idx="11">
                  <c:v>15.571428571428573</c:v>
                </c:pt>
                <c:pt idx="12">
                  <c:v>12.4</c:v>
                </c:pt>
                <c:pt idx="13">
                  <c:v>5.9214285714285708</c:v>
                </c:pt>
                <c:pt idx="14">
                  <c:v>14.266666666666667</c:v>
                </c:pt>
                <c:pt idx="15">
                  <c:v>6.4875000000000007</c:v>
                </c:pt>
                <c:pt idx="16">
                  <c:v>16</c:v>
                </c:pt>
                <c:pt idx="17">
                  <c:v>0</c:v>
                </c:pt>
              </c:numCache>
            </c:numRef>
          </c:val>
          <c:extLst>
            <c:ext xmlns:c16="http://schemas.microsoft.com/office/drawing/2014/chart" uri="{C3380CC4-5D6E-409C-BE32-E72D297353CC}">
              <c16:uniqueId val="{00000000-C29B-4590-B531-80568701C9CC}"/>
            </c:ext>
          </c:extLst>
        </c:ser>
        <c:ser>
          <c:idx val="1"/>
          <c:order val="1"/>
          <c:tx>
            <c:strRef>
              <c:f>'Risk Register'!$M$1:$M$4</c:f>
              <c:strCache>
                <c:ptCount val="4"/>
                <c:pt idx="1">
                  <c:v>4.4</c:v>
                </c:pt>
                <c:pt idx="2">
                  <c:v>Current Risk Profile</c:v>
                </c:pt>
                <c:pt idx="3">
                  <c:v>Target Score</c:v>
                </c:pt>
              </c:strCache>
            </c:strRef>
          </c:tx>
          <c:spPr>
            <a:solidFill>
              <a:srgbClr val="00B050"/>
            </a:solidFill>
            <a:ln>
              <a:noFill/>
            </a:ln>
            <a:effectLst/>
          </c:spPr>
          <c:invertIfNegative val="0"/>
          <c:cat>
            <c:strRef>
              <c:extLst>
                <c:ext xmlns:c15="http://schemas.microsoft.com/office/drawing/2012/chart" uri="{02D57815-91ED-43cb-92C2-25804820EDAC}">
                  <c15:fullRef>
                    <c15:sqref>'Risk Register'!$B$5:$B$28</c15:sqref>
                  </c15:fullRef>
                </c:ext>
              </c:extLst>
              <c:f>'Risk Register'!$B$5:$B$22</c:f>
              <c:strCache>
                <c:ptCount val="18"/>
                <c:pt idx="0">
                  <c:v>0. THREAT LEVEL (Environmental)</c:v>
                </c:pt>
                <c:pt idx="1">
                  <c:v>1. ORGANISATIONAL GOVERNANCE</c:v>
                </c:pt>
                <c:pt idx="2">
                  <c:v>2. RISK MANAGEMENT</c:v>
                </c:pt>
                <c:pt idx="3">
                  <c:v>3. SUPPLIER MANAGEMENT</c:v>
                </c:pt>
                <c:pt idx="4">
                  <c:v>4. ASSET MANAGEMENT</c:v>
                </c:pt>
                <c:pt idx="5">
                  <c:v>5. INFORMATION SECURITY MANAGEMENT</c:v>
                </c:pt>
                <c:pt idx="6">
                  <c:v>6. SERVICES RESILIENCE</c:v>
                </c:pt>
                <c:pt idx="7">
                  <c:v>7. ACCESS CONTROL</c:v>
                </c:pt>
                <c:pt idx="8">
                  <c:v>8. MEDIA MANAGEMENT</c:v>
                </c:pt>
                <c:pt idx="9">
                  <c:v>9. SYSTEM MANAGEMENT</c:v>
                </c:pt>
                <c:pt idx="10">
                  <c:v>10. OPERATIONAL SECURITY</c:v>
                </c:pt>
                <c:pt idx="11">
                  <c:v>11. NETWORK SECURITY</c:v>
                </c:pt>
                <c:pt idx="12">
                  <c:v>12. INCIDENT DETECTION</c:v>
                </c:pt>
                <c:pt idx="13">
                  <c:v>13. INCIDENT MANAGEMENT</c:v>
                </c:pt>
                <c:pt idx="14">
                  <c:v>14. BUSINESS CONTINUITY</c:v>
                </c:pt>
                <c:pt idx="15">
                  <c:v>15. PEOPLE</c:v>
                </c:pt>
                <c:pt idx="16">
                  <c:v>16. ENVIRONMENTAL SECURITY</c:v>
                </c:pt>
                <c:pt idx="17">
                  <c:v>17. PHYSICAL / BUILDING SECURITY</c:v>
                </c:pt>
              </c:strCache>
            </c:strRef>
          </c:cat>
          <c:val>
            <c:numRef>
              <c:extLst>
                <c:ext xmlns:c15="http://schemas.microsoft.com/office/drawing/2012/chart" uri="{02D57815-91ED-43cb-92C2-25804820EDAC}">
                  <c15:fullRef>
                    <c15:sqref>'Risk Register'!$M$5:$M$28</c15:sqref>
                  </c15:fullRef>
                </c:ext>
              </c:extLst>
              <c:f>'Risk Register'!$M$5:$M$22</c:f>
              <c:numCache>
                <c:formatCode>0</c:formatCode>
                <c:ptCount val="18"/>
                <c:pt idx="0">
                  <c:v>4.4039710346674612</c:v>
                </c:pt>
                <c:pt idx="1">
                  <c:v>1.2307692307692308</c:v>
                </c:pt>
                <c:pt idx="2">
                  <c:v>1.0333333333333341</c:v>
                </c:pt>
                <c:pt idx="3">
                  <c:v>3.3263888888888897</c:v>
                </c:pt>
                <c:pt idx="4">
                  <c:v>2</c:v>
                </c:pt>
                <c:pt idx="5">
                  <c:v>5.580091533180779</c:v>
                </c:pt>
                <c:pt idx="6">
                  <c:v>5.583333333333333</c:v>
                </c:pt>
                <c:pt idx="7">
                  <c:v>4.6428571428571432</c:v>
                </c:pt>
                <c:pt idx="8">
                  <c:v>4.5999999999999996</c:v>
                </c:pt>
                <c:pt idx="9">
                  <c:v>3.4222222222222234</c:v>
                </c:pt>
                <c:pt idx="10">
                  <c:v>8.125</c:v>
                </c:pt>
                <c:pt idx="11">
                  <c:v>7.7857142857142865</c:v>
                </c:pt>
                <c:pt idx="12">
                  <c:v>6.2</c:v>
                </c:pt>
                <c:pt idx="13">
                  <c:v>2.9607142857142854</c:v>
                </c:pt>
                <c:pt idx="14">
                  <c:v>7.1333333333333337</c:v>
                </c:pt>
                <c:pt idx="15">
                  <c:v>3.2437500000000004</c:v>
                </c:pt>
                <c:pt idx="16">
                  <c:v>8</c:v>
                </c:pt>
                <c:pt idx="17">
                  <c:v>0</c:v>
                </c:pt>
              </c:numCache>
            </c:numRef>
          </c:val>
          <c:extLst>
            <c:ext xmlns:c16="http://schemas.microsoft.com/office/drawing/2014/chart" uri="{C3380CC4-5D6E-409C-BE32-E72D297353CC}">
              <c16:uniqueId val="{00000001-C29B-4590-B531-80568701C9CC}"/>
            </c:ext>
          </c:extLst>
        </c:ser>
        <c:dLbls>
          <c:showLegendKey val="0"/>
          <c:showVal val="0"/>
          <c:showCatName val="0"/>
          <c:showSerName val="0"/>
          <c:showPercent val="0"/>
          <c:showBubbleSize val="0"/>
        </c:dLbls>
        <c:gapWidth val="219"/>
        <c:overlap val="-27"/>
        <c:axId val="1137623904"/>
        <c:axId val="1137616224"/>
      </c:barChart>
      <c:catAx>
        <c:axId val="1137623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7616224"/>
        <c:crosses val="autoZero"/>
        <c:auto val="1"/>
        <c:lblAlgn val="ctr"/>
        <c:lblOffset val="100"/>
        <c:noMultiLvlLbl val="0"/>
      </c:catAx>
      <c:valAx>
        <c:axId val="1137616224"/>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37623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rgbClr val="002060"/>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13</xdr:col>
      <xdr:colOff>971550</xdr:colOff>
      <xdr:row>2</xdr:row>
      <xdr:rowOff>123825</xdr:rowOff>
    </xdr:from>
    <xdr:ext cx="184731" cy="264560"/>
    <xdr:sp macro="" textlink="">
      <xdr:nvSpPr>
        <xdr:cNvPr id="2" name="TextBox 1">
          <a:extLst>
            <a:ext uri="{FF2B5EF4-FFF2-40B4-BE49-F238E27FC236}">
              <a16:creationId xmlns:a16="http://schemas.microsoft.com/office/drawing/2014/main" id="{2C30B36B-3FF0-4F9C-B876-72A1C022CB6B}"/>
            </a:ext>
          </a:extLst>
        </xdr:cNvPr>
        <xdr:cNvSpPr txBox="1"/>
      </xdr:nvSpPr>
      <xdr:spPr>
        <a:xfrm>
          <a:off x="12287250" y="5048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xdr:rowOff>
    </xdr:from>
    <xdr:to>
      <xdr:col>16</xdr:col>
      <xdr:colOff>182633</xdr:colOff>
      <xdr:row>55</xdr:row>
      <xdr:rowOff>22413</xdr:rowOff>
    </xdr:to>
    <xdr:graphicFrame macro="">
      <xdr:nvGraphicFramePr>
        <xdr:cNvPr id="5" name="Chart 4">
          <a:extLst>
            <a:ext uri="{FF2B5EF4-FFF2-40B4-BE49-F238E27FC236}">
              <a16:creationId xmlns:a16="http://schemas.microsoft.com/office/drawing/2014/main" id="{E9F213E3-98AE-4B7D-8236-7E03D27A98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187848</xdr:colOff>
      <xdr:row>0</xdr:row>
      <xdr:rowOff>0</xdr:rowOff>
    </xdr:from>
    <xdr:to>
      <xdr:col>32</xdr:col>
      <xdr:colOff>341551</xdr:colOff>
      <xdr:row>55</xdr:row>
      <xdr:rowOff>17033</xdr:rowOff>
    </xdr:to>
    <xdr:graphicFrame macro="">
      <xdr:nvGraphicFramePr>
        <xdr:cNvPr id="6" name="Chart 5">
          <a:extLst>
            <a:ext uri="{FF2B5EF4-FFF2-40B4-BE49-F238E27FC236}">
              <a16:creationId xmlns:a16="http://schemas.microsoft.com/office/drawing/2014/main" id="{AF655573-207B-4EB2-B6AD-256A2C3A9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32</xdr:col>
      <xdr:colOff>353560</xdr:colOff>
      <xdr:row>0</xdr:row>
      <xdr:rowOff>0</xdr:rowOff>
    </xdr:from>
    <xdr:to>
      <xdr:col>48</xdr:col>
      <xdr:colOff>529843</xdr:colOff>
      <xdr:row>55</xdr:row>
      <xdr:rowOff>28762</xdr:rowOff>
    </xdr:to>
    <xdr:graphicFrame macro="">
      <xdr:nvGraphicFramePr>
        <xdr:cNvPr id="7" name="Chart 6">
          <a:extLst>
            <a:ext uri="{FF2B5EF4-FFF2-40B4-BE49-F238E27FC236}">
              <a16:creationId xmlns:a16="http://schemas.microsoft.com/office/drawing/2014/main" id="{05952325-C94B-458C-86EE-A94F6CA91E1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12</xdr:col>
      <xdr:colOff>363536</xdr:colOff>
      <xdr:row>40</xdr:row>
      <xdr:rowOff>0</xdr:rowOff>
    </xdr:to>
    <xdr:graphicFrame macro="">
      <xdr:nvGraphicFramePr>
        <xdr:cNvPr id="2" name="Chart 1">
          <a:extLst>
            <a:ext uri="{FF2B5EF4-FFF2-40B4-BE49-F238E27FC236}">
              <a16:creationId xmlns:a16="http://schemas.microsoft.com/office/drawing/2014/main" id="{32A4082C-9A07-4876-A0EF-8848C496C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372922</xdr:colOff>
      <xdr:row>0</xdr:row>
      <xdr:rowOff>1</xdr:rowOff>
    </xdr:from>
    <xdr:to>
      <xdr:col>33</xdr:col>
      <xdr:colOff>317792</xdr:colOff>
      <xdr:row>40</xdr:row>
      <xdr:rowOff>1</xdr:rowOff>
    </xdr:to>
    <xdr:graphicFrame macro="">
      <xdr:nvGraphicFramePr>
        <xdr:cNvPr id="4" name="Chart 3">
          <a:extLst>
            <a:ext uri="{FF2B5EF4-FFF2-40B4-BE49-F238E27FC236}">
              <a16:creationId xmlns:a16="http://schemas.microsoft.com/office/drawing/2014/main" id="{2E37E727-C65F-4A54-8008-B8F6BCC216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0.10799</cdr:x>
      <cdr:y>0.95557</cdr:y>
    </cdr:from>
    <cdr:to>
      <cdr:x>0.25455</cdr:x>
      <cdr:y>0.98823</cdr:y>
    </cdr:to>
    <cdr:sp macro="" textlink="">
      <cdr:nvSpPr>
        <cdr:cNvPr id="2" name="TextBox 1">
          <a:extLst xmlns:a="http://schemas.openxmlformats.org/drawingml/2006/main">
            <a:ext uri="{FF2B5EF4-FFF2-40B4-BE49-F238E27FC236}">
              <a16:creationId xmlns:a16="http://schemas.microsoft.com/office/drawing/2014/main" id="{CE5D21FF-D98D-D7FA-9CA4-C1E749A8C2AE}"/>
            </a:ext>
          </a:extLst>
        </cdr:cNvPr>
        <cdr:cNvSpPr txBox="1"/>
      </cdr:nvSpPr>
      <cdr:spPr>
        <a:xfrm xmlns:a="http://schemas.openxmlformats.org/drawingml/2006/main">
          <a:off x="1314425" y="6586406"/>
          <a:ext cx="1783772" cy="22509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GB" sz="900" b="1"/>
            <a:t>Average Risk Score Levels =</a:t>
          </a:r>
        </a:p>
      </cdr:txBody>
    </cdr:sp>
  </cdr:relSizeAnchor>
</c:userShapes>
</file>

<file path=xl/drawings/drawing5.xml><?xml version="1.0" encoding="utf-8"?>
<xdr:wsDr xmlns:xdr="http://schemas.openxmlformats.org/drawingml/2006/spreadsheetDrawing" xmlns:a="http://schemas.openxmlformats.org/drawingml/2006/main">
  <xdr:twoCellAnchor editAs="oneCell">
    <xdr:from>
      <xdr:col>0</xdr:col>
      <xdr:colOff>60960</xdr:colOff>
      <xdr:row>0</xdr:row>
      <xdr:rowOff>101600</xdr:rowOff>
    </xdr:from>
    <xdr:to>
      <xdr:col>1</xdr:col>
      <xdr:colOff>397676</xdr:colOff>
      <xdr:row>0</xdr:row>
      <xdr:rowOff>589858</xdr:rowOff>
    </xdr:to>
    <xdr:pic>
      <xdr:nvPicPr>
        <xdr:cNvPr id="2" name="Picture 1">
          <a:extLst>
            <a:ext uri="{FF2B5EF4-FFF2-40B4-BE49-F238E27FC236}">
              <a16:creationId xmlns:a16="http://schemas.microsoft.com/office/drawing/2014/main" id="{A6C17677-A932-47B9-A765-F9D6507130A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135" y="104775"/>
          <a:ext cx="1371766" cy="485083"/>
        </a:xfrm>
        <a:prstGeom prst="rect">
          <a:avLst/>
        </a:prstGeom>
        <a:solidFill>
          <a:schemeClr val="bg1"/>
        </a:solidFill>
      </xdr:spPr>
    </xdr:pic>
    <xdr:clientData/>
  </xdr:twoCellAnchor>
  <xdr:twoCellAnchor editAs="oneCell">
    <xdr:from>
      <xdr:col>4</xdr:col>
      <xdr:colOff>2109867</xdr:colOff>
      <xdr:row>1</xdr:row>
      <xdr:rowOff>2749125</xdr:rowOff>
    </xdr:from>
    <xdr:to>
      <xdr:col>4</xdr:col>
      <xdr:colOff>3065642</xdr:colOff>
      <xdr:row>1</xdr:row>
      <xdr:rowOff>3288880</xdr:rowOff>
    </xdr:to>
    <xdr:pic>
      <xdr:nvPicPr>
        <xdr:cNvPr id="3" name="Picture 2">
          <a:extLst>
            <a:ext uri="{FF2B5EF4-FFF2-40B4-BE49-F238E27FC236}">
              <a16:creationId xmlns:a16="http://schemas.microsoft.com/office/drawing/2014/main" id="{7BB72551-A0D9-4A12-9DD1-DAF4E038FE32}"/>
            </a:ext>
          </a:extLst>
        </xdr:cNvPr>
        <xdr:cNvPicPr>
          <a:picLocks noChangeAspect="1"/>
        </xdr:cNvPicPr>
      </xdr:nvPicPr>
      <xdr:blipFill>
        <a:blip xmlns:r="http://schemas.openxmlformats.org/officeDocument/2006/relationships" r:embed="rId2"/>
        <a:stretch>
          <a:fillRect/>
        </a:stretch>
      </xdr:blipFill>
      <xdr:spPr>
        <a:xfrm>
          <a:off x="9288542" y="3447625"/>
          <a:ext cx="958950" cy="54610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xdr:rowOff>
    </xdr:from>
    <xdr:to>
      <xdr:col>7</xdr:col>
      <xdr:colOff>379095</xdr:colOff>
      <xdr:row>15</xdr:row>
      <xdr:rowOff>38101</xdr:rowOff>
    </xdr:to>
    <xdr:sp macro="" textlink="">
      <xdr:nvSpPr>
        <xdr:cNvPr id="2" name="Text Box 105">
          <a:extLst>
            <a:ext uri="{FF2B5EF4-FFF2-40B4-BE49-F238E27FC236}">
              <a16:creationId xmlns:a16="http://schemas.microsoft.com/office/drawing/2014/main" id="{660C8A76-59B4-4359-A0AB-754F3463B7F3}"/>
            </a:ext>
          </a:extLst>
        </xdr:cNvPr>
        <xdr:cNvSpPr txBox="1"/>
      </xdr:nvSpPr>
      <xdr:spPr>
        <a:xfrm>
          <a:off x="0" y="1"/>
          <a:ext cx="9970770" cy="3038475"/>
        </a:xfrm>
        <a:prstGeom prst="rect">
          <a:avLst/>
        </a:prstGeom>
        <a:solidFill>
          <a:schemeClr val="lt1"/>
        </a:solidFill>
        <a:ln w="6350">
          <a:solidFill>
            <a:schemeClr val="tx1">
              <a:lumMod val="50000"/>
              <a:lumOff val="50000"/>
            </a:schemeClr>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algn="ctr">
            <a:spcAft>
              <a:spcPts val="1000"/>
            </a:spcAft>
          </a:pPr>
          <a:r>
            <a:rPr lang="en-GB" sz="900">
              <a:effectLst/>
              <a:latin typeface="Gill Sans" panose="020B0502020104020203" pitchFamily="34" charset="-79"/>
              <a:ea typeface="SimSun" panose="02010600030101010101" pitchFamily="2" charset="-122"/>
              <a:cs typeface="Gill Sans Light" panose="020B0302020104020203" pitchFamily="34" charset="-79"/>
            </a:rPr>
            <a:t>©The IASME Consortium Limited 2020</a:t>
          </a:r>
          <a:endParaRPr lang="en-GB" sz="1200">
            <a:effectLst/>
            <a:latin typeface="Gill Sans Light" panose="020B0302020104020203" pitchFamily="34" charset="-79"/>
            <a:ea typeface="SimSun" panose="02010600030101010101" pitchFamily="2" charset="-122"/>
            <a:cs typeface="Gill Sans Light" panose="020B0302020104020203" pitchFamily="34" charset="-79"/>
          </a:endParaRPr>
        </a:p>
        <a:p>
          <a:pPr>
            <a:spcAft>
              <a:spcPts val="1000"/>
            </a:spcAft>
          </a:pPr>
          <a:r>
            <a:rPr lang="en-GB" sz="900">
              <a:effectLst/>
              <a:latin typeface="Gill Sans Light" panose="020B0302020104020203" pitchFamily="34" charset="-79"/>
              <a:ea typeface="SimSun" panose="02010600030101010101" pitchFamily="2" charset="-122"/>
              <a:cs typeface="Gill Sans Light" panose="020B0302020104020203" pitchFamily="34" charset="-79"/>
            </a:rPr>
            <a:t>This document is made available under the Creative Commons BY-NC-ND license. To view a copy of this license, visit https://creativecommons.org/licenses/by-nc-nd/4.0/</a:t>
          </a:r>
          <a:endParaRPr lang="en-GB" sz="1200">
            <a:effectLst/>
            <a:latin typeface="Gill Sans Light" panose="020B0302020104020203" pitchFamily="34" charset="-79"/>
            <a:ea typeface="SimSun" panose="02010600030101010101" pitchFamily="2" charset="-122"/>
            <a:cs typeface="Gill Sans Light" panose="020B0302020104020203" pitchFamily="34" charset="-79"/>
          </a:endParaRPr>
        </a:p>
        <a:p>
          <a:pPr>
            <a:spcAft>
              <a:spcPts val="1000"/>
            </a:spcAft>
          </a:pPr>
          <a:r>
            <a:rPr lang="en-GB" sz="900">
              <a:effectLst/>
              <a:latin typeface="Gill Sans Light" panose="020B0302020104020203" pitchFamily="34" charset="-79"/>
              <a:ea typeface="SimSun" panose="02010600030101010101" pitchFamily="2" charset="-122"/>
              <a:cs typeface="Gill Sans Light" panose="020B0302020104020203" pitchFamily="34" charset="-79"/>
            </a:rPr>
            <a:t>You are free to share the material for any purpose under the following terms: </a:t>
          </a:r>
          <a:endParaRPr lang="en-GB" sz="1200">
            <a:effectLst/>
            <a:latin typeface="Gill Sans Light" panose="020B0302020104020203" pitchFamily="34" charset="-79"/>
            <a:ea typeface="SimSun" panose="02010600030101010101" pitchFamily="2" charset="-122"/>
            <a:cs typeface="Gill Sans Light" panose="020B0302020104020203" pitchFamily="34" charset="-79"/>
          </a:endParaRPr>
        </a:p>
        <a:p>
          <a:pPr marL="540385" indent="-311785">
            <a:spcAft>
              <a:spcPts val="0"/>
            </a:spcAft>
          </a:pPr>
          <a:r>
            <a:rPr lang="en-GB" sz="900" i="1">
              <a:effectLst/>
              <a:latin typeface="Gill Sans Light" panose="020B0302020104020203" pitchFamily="34" charset="-79"/>
              <a:ea typeface="SimSun" panose="02010600030101010101" pitchFamily="2" charset="-122"/>
              <a:cs typeface="Gill Sans Light" panose="020B0302020104020203" pitchFamily="34" charset="-79"/>
            </a:rPr>
            <a:t>Attribution </a:t>
          </a:r>
          <a:r>
            <a:rPr lang="en-GB" sz="900">
              <a:effectLst/>
              <a:latin typeface="Gill Sans Light" panose="020B0302020104020203" pitchFamily="34" charset="-79"/>
              <a:ea typeface="SimSun" panose="02010600030101010101" pitchFamily="2" charset="-122"/>
              <a:cs typeface="Gill Sans Light" panose="020B0302020104020203" pitchFamily="34" charset="-79"/>
            </a:rPr>
            <a:t>— You must give appropriate credit to The IASME Consortium Limited, provide a link to the license, and indicate if changes were made. You may do so in any reasonable manner, but not in any way that suggests The IASME Consortium Limited endorses you or your use (unless separately agreed with The IASME Consortium Limited)</a:t>
          </a:r>
          <a:endParaRPr lang="en-GB" sz="1200">
            <a:effectLst/>
            <a:latin typeface="Gill Sans Light" panose="020B0302020104020203" pitchFamily="34" charset="-79"/>
            <a:ea typeface="SimSun" panose="02010600030101010101" pitchFamily="2" charset="-122"/>
            <a:cs typeface="Gill Sans Light" panose="020B0302020104020203" pitchFamily="34" charset="-79"/>
          </a:endParaRPr>
        </a:p>
        <a:p>
          <a:pPr marL="540385" marR="0" indent="-311785" defTabSz="914400" eaLnBrk="1" fontAlgn="auto" latinLnBrk="0" hangingPunct="1">
            <a:lnSpc>
              <a:spcPct val="100000"/>
            </a:lnSpc>
            <a:spcBef>
              <a:spcPts val="0"/>
            </a:spcBef>
            <a:spcAft>
              <a:spcPts val="0"/>
            </a:spcAft>
            <a:buClrTx/>
            <a:buSzTx/>
            <a:buFontTx/>
            <a:buNone/>
            <a:tabLst/>
            <a:defRPr/>
          </a:pPr>
          <a:r>
            <a:rPr lang="en-GB" sz="900" i="1">
              <a:effectLst/>
              <a:latin typeface="Gill Sans Light" panose="020B0302020104020203" pitchFamily="34" charset="-79"/>
              <a:ea typeface="SimSun" panose="02010600030101010101" pitchFamily="2" charset="-122"/>
              <a:cs typeface="Gill Sans Light" panose="020B0302020104020203" pitchFamily="34" charset="-79"/>
            </a:rPr>
            <a:t>Non-Commercial </a:t>
          </a:r>
          <a:r>
            <a:rPr lang="en-GB" sz="900">
              <a:effectLst/>
              <a:latin typeface="Gill Sans Light" panose="020B0302020104020203" pitchFamily="34" charset="-79"/>
              <a:ea typeface="SimSun" panose="02010600030101010101" pitchFamily="2" charset="-122"/>
              <a:cs typeface="Gill Sans Light" panose="020B0302020104020203" pitchFamily="34" charset="-79"/>
            </a:rPr>
            <a:t>— Unless your organisation is a licensed IASME Certification Body </a:t>
          </a:r>
          <a:r>
            <a:rPr lang="en-GB" sz="900">
              <a:effectLst/>
              <a:latin typeface="Gill Sans Light" panose="020B0302020104020203" pitchFamily="34" charset="-79"/>
              <a:ea typeface="SimSun" panose="02010600030101010101" pitchFamily="2" charset="-122"/>
            </a:rPr>
            <a:t>or IASME Product Assurance Partner</a:t>
          </a:r>
          <a:r>
            <a:rPr lang="en-GB" sz="900">
              <a:effectLst/>
              <a:latin typeface="Gill Sans Light" panose="020B0302020104020203" pitchFamily="34" charset="-79"/>
              <a:ea typeface="SimSun" panose="02010600030101010101" pitchFamily="2" charset="-122"/>
              <a:cs typeface="Gill Sans Light" panose="020B0302020104020203" pitchFamily="34" charset="-79"/>
            </a:rPr>
            <a:t>, you may not use the material for commercial purposes</a:t>
          </a:r>
          <a:endParaRPr lang="en-GB" sz="1200">
            <a:effectLst/>
            <a:latin typeface="Gill Sans Light" panose="020B0302020104020203" pitchFamily="34" charset="-79"/>
            <a:ea typeface="SimSun" panose="02010600030101010101" pitchFamily="2" charset="-122"/>
            <a:cs typeface="Gill Sans Light" panose="020B0302020104020203" pitchFamily="34" charset="-79"/>
          </a:endParaRPr>
        </a:p>
        <a:p>
          <a:pPr marL="540385" indent="-311785">
            <a:spcAft>
              <a:spcPts val="1000"/>
            </a:spcAft>
          </a:pPr>
          <a:r>
            <a:rPr lang="en-GB" sz="900" i="1">
              <a:effectLst/>
              <a:latin typeface="Gill Sans Light" panose="020B0302020104020203" pitchFamily="34" charset="-79"/>
              <a:ea typeface="SimSun" panose="02010600030101010101" pitchFamily="2" charset="-122"/>
              <a:cs typeface="Gill Sans Light" panose="020B0302020104020203" pitchFamily="34" charset="-79"/>
            </a:rPr>
            <a:t>No Derivatives</a:t>
          </a:r>
          <a:r>
            <a:rPr lang="en-GB" sz="900">
              <a:effectLst/>
              <a:latin typeface="Gill Sans Light" panose="020B0302020104020203" pitchFamily="34" charset="-79"/>
              <a:ea typeface="SimSun" panose="02010600030101010101" pitchFamily="2" charset="-122"/>
              <a:cs typeface="Gill Sans Light" panose="020B0302020104020203" pitchFamily="34" charset="-79"/>
            </a:rPr>
            <a:t> — If you remix, transform, or build upon the material, you may not distribute the modified material</a:t>
          </a:r>
          <a:endParaRPr lang="en-GB" sz="1200">
            <a:effectLst/>
            <a:latin typeface="Gill Sans Light" panose="020B0302020104020203" pitchFamily="34" charset="-79"/>
            <a:ea typeface="SimSun" panose="02010600030101010101" pitchFamily="2" charset="-122"/>
            <a:cs typeface="Gill Sans Light" panose="020B0302020104020203" pitchFamily="34" charset="-79"/>
          </a:endParaRPr>
        </a:p>
        <a:p>
          <a:pPr>
            <a:spcAft>
              <a:spcPts val="1000"/>
            </a:spcAft>
          </a:pPr>
          <a:r>
            <a:rPr lang="en-GB" sz="900">
              <a:effectLst/>
              <a:latin typeface="Gill Sans Light" panose="020B0302020104020203" pitchFamily="34" charset="-79"/>
              <a:ea typeface="SimSun" panose="02010600030101010101" pitchFamily="2" charset="-122"/>
              <a:cs typeface="Gill Sans Light" panose="020B0302020104020203" pitchFamily="34" charset="-79"/>
            </a:rPr>
            <a:t>Information contained in this document is believed to be accurate at the time of publication but no liability whatsoever can be accepted by The IASME Consortium Limited arising out of any use made of this information. Compliance with this standard does not infer immunity from legal proceeding nor does it guarantee complete information security. </a:t>
          </a:r>
          <a:endParaRPr lang="en-GB" sz="1200">
            <a:effectLst/>
            <a:latin typeface="Gill Sans Light" panose="020B0302020104020203" pitchFamily="34" charset="-79"/>
            <a:ea typeface="SimSun" panose="02010600030101010101" pitchFamily="2" charset="-122"/>
            <a:cs typeface="Gill Sans Light" panose="020B0302020104020203" pitchFamily="34" charset="-79"/>
          </a:endParaRPr>
        </a:p>
        <a:p>
          <a:pPr>
            <a:spcAft>
              <a:spcPts val="1000"/>
            </a:spcAft>
          </a:pPr>
          <a:r>
            <a:rPr lang="en-GB" sz="900">
              <a:effectLst/>
              <a:latin typeface="Gill Sans Light" panose="020B0302020104020203" pitchFamily="34" charset="-79"/>
              <a:ea typeface="SimSun" panose="02010600030101010101" pitchFamily="2" charset="-122"/>
              <a:cs typeface="Gill Sans Light" panose="020B0302020104020203" pitchFamily="34" charset="-79"/>
            </a:rPr>
            <a:t>A "pass" under the GDPR assessment does not mean that you are assessed as being legally compliant. It indicates only that your organisation is starting on the pathway to compliance and is committed to ensuring 'privacy by design'. You should ensure that your organisation obtains specialist legal advice on the GDPR as on any other data protection issue. This GDPR assessment is not legal advice and must not be relied upon as such and IASME accepts no liability for loss or damage suffered as a result of reliance on views expressed here.</a:t>
          </a:r>
          <a:endParaRPr lang="en-GB" sz="1200">
            <a:effectLst/>
            <a:latin typeface="Gill Sans Light" panose="020B0302020104020203" pitchFamily="34" charset="-79"/>
            <a:ea typeface="SimSun" panose="02010600030101010101" pitchFamily="2" charset="-122"/>
            <a:cs typeface="Gill Sans Light" panose="020B0302020104020203" pitchFamily="34" charset="-79"/>
          </a:endParaRPr>
        </a:p>
        <a:p>
          <a:pPr algn="ctr">
            <a:spcAft>
              <a:spcPts val="1000"/>
            </a:spcAft>
          </a:pPr>
          <a:r>
            <a:rPr lang="en-GB" sz="1200">
              <a:effectLst/>
              <a:latin typeface="Gill Sans Light" panose="020B0302020104020203" pitchFamily="34" charset="-79"/>
              <a:ea typeface="SimSun" panose="02010600030101010101" pitchFamily="2" charset="-122"/>
              <a:cs typeface="Gill Sans Light" panose="020B0302020104020203" pitchFamily="34" charset="-79"/>
            </a:rPr>
            <a:t> </a:t>
          </a:r>
        </a:p>
      </xdr:txBody>
    </xdr:sp>
    <xdr:clientData/>
  </xdr:twoCellAnchor>
  <xdr:twoCellAnchor editAs="oneCell">
    <xdr:from>
      <xdr:col>2</xdr:col>
      <xdr:colOff>1955800</xdr:colOff>
      <xdr:row>12</xdr:row>
      <xdr:rowOff>190500</xdr:rowOff>
    </xdr:from>
    <xdr:to>
      <xdr:col>2</xdr:col>
      <xdr:colOff>2903855</xdr:colOff>
      <xdr:row>14</xdr:row>
      <xdr:rowOff>123190</xdr:rowOff>
    </xdr:to>
    <xdr:pic>
      <xdr:nvPicPr>
        <xdr:cNvPr id="3" name="Picture 2">
          <a:extLst>
            <a:ext uri="{FF2B5EF4-FFF2-40B4-BE49-F238E27FC236}">
              <a16:creationId xmlns:a16="http://schemas.microsoft.com/office/drawing/2014/main" id="{2F47AAB9-1F78-4F09-856C-8B6B780B39B3}"/>
            </a:ext>
          </a:extLst>
        </xdr:cNvPr>
        <xdr:cNvPicPr/>
      </xdr:nvPicPr>
      <xdr:blipFill>
        <a:blip xmlns:r="http://schemas.openxmlformats.org/officeDocument/2006/relationships" r:embed="rId1"/>
        <a:stretch>
          <a:fillRect/>
        </a:stretch>
      </xdr:blipFill>
      <xdr:spPr>
        <a:xfrm>
          <a:off x="4581525" y="2590800"/>
          <a:ext cx="951230" cy="33274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southlanarkshire-my.sharepoint.com/personal/csumner_slc_ac_uk/Documents/SLC%20IS%20Strategy,%20SLT%20and%20Board/Board%20Papers/Bi-Monthy%20Cyber%20Report%20for%20Board/SLC%20-%20Cyber%20Risk%20Register%20and%20CRF%201.1%202024.xlsx" TargetMode="External"/><Relationship Id="rId2" Type="http://schemas.microsoft.com/office/2019/04/relationships/externalLinkLongPath" Target="SLC%20-%20Cyber%20Risk%20Register%20and%20CRF%201.1%202024.xlsx?E0D1B0AA" TargetMode="External"/><Relationship Id="rId1" Type="http://schemas.openxmlformats.org/officeDocument/2006/relationships/externalLinkPath" Target="file:///\\E0D1B0AA\SLC%20-%20Cyber%20Risk%20Register%20and%20CRF%201.1%20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elf-assessment%20spreadsheet\Self-Assessment-for%20testing-V3.25.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drobertson_hefestis_ac_uk/Documents/Portable%20Model/HEFESTIS%20Toolkit/Maturity%20Model/Cyber%20Resilience%20Framework%20-%20Self%20Assessment%20Tool.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Guidance"/>
      <sheetName val="ISO27001"/>
      <sheetName val="Security Posture (ISO27001)"/>
      <sheetName val="SLC Cyber Risk Register"/>
      <sheetName val="CRF Workbook"/>
      <sheetName val="Subcategory Summary"/>
      <sheetName val="Category Summary"/>
      <sheetName val="CRF Security Posture"/>
      <sheetName val="Completion Tracking"/>
      <sheetName val="Sub Risk Calc"/>
      <sheetName val="CRF Risk View"/>
      <sheetName val="Risk Summary"/>
      <sheetName val="Severity Matrix"/>
      <sheetName val="Likelihood and Impact Criteria"/>
      <sheetName val="Ten Ste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01"/>
      <sheetName val="Lookup"/>
      <sheetName val="Base-Lookup"/>
      <sheetName val="Breakdown"/>
      <sheetName val="variables"/>
      <sheetName val="old breaskdown"/>
    </sheet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shboard"/>
      <sheetName val="Domain Progress"/>
      <sheetName val="Assessment Support"/>
      <sheetName val="R01"/>
      <sheetName val="R02"/>
      <sheetName val="R03"/>
      <sheetName val="R04"/>
      <sheetName val="R05"/>
      <sheetName val="R06"/>
      <sheetName val="Lookup"/>
      <sheetName val="Base-Lookup"/>
      <sheetName val="Colour-Lookup"/>
      <sheetName val="Breakdown"/>
      <sheetName val="variables"/>
      <sheetName val="old breaskdow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8" Type="http://schemas.openxmlformats.org/officeDocument/2006/relationships/hyperlink" Target="https://www.ncsc.gov.uk/collection/10-steps/logging-and-monitoring" TargetMode="External"/><Relationship Id="rId13" Type="http://schemas.openxmlformats.org/officeDocument/2006/relationships/hyperlink" Target="https://www.ncsc.gov.uk/collection/10-steps" TargetMode="External"/><Relationship Id="rId18" Type="http://schemas.openxmlformats.org/officeDocument/2006/relationships/printerSettings" Target="../printerSettings/printerSettings16.bin"/><Relationship Id="rId3" Type="http://schemas.openxmlformats.org/officeDocument/2006/relationships/hyperlink" Target="https://www.ncsc.gov.uk/collection/10-steps/asset-management" TargetMode="External"/><Relationship Id="rId7" Type="http://schemas.openxmlformats.org/officeDocument/2006/relationships/hyperlink" Target="https://www.ncsc.gov.uk/collection/10-steps/data-security" TargetMode="External"/><Relationship Id="rId12" Type="http://schemas.openxmlformats.org/officeDocument/2006/relationships/hyperlink" Target="https://www.ncsc.gov.uk/collection/10-steps" TargetMode="External"/><Relationship Id="rId17" Type="http://schemas.openxmlformats.org/officeDocument/2006/relationships/hyperlink" Target="https://www.ncsc.gov.uk/collection/10-steps" TargetMode="External"/><Relationship Id="rId2" Type="http://schemas.openxmlformats.org/officeDocument/2006/relationships/hyperlink" Target="https://www.ncsc.gov.uk/collection/10-steps/engagement-and-training" TargetMode="External"/><Relationship Id="rId16" Type="http://schemas.openxmlformats.org/officeDocument/2006/relationships/hyperlink" Target="https://www.ncsc.gov.uk/collection/10-steps" TargetMode="External"/><Relationship Id="rId1" Type="http://schemas.openxmlformats.org/officeDocument/2006/relationships/hyperlink" Target="https://www.ncsc.gov.uk/collection/10-steps/risk-management" TargetMode="External"/><Relationship Id="rId6" Type="http://schemas.openxmlformats.org/officeDocument/2006/relationships/hyperlink" Target="https://www.ncsc.gov.uk/collection/10-steps/identity-and-access-management" TargetMode="External"/><Relationship Id="rId11" Type="http://schemas.openxmlformats.org/officeDocument/2006/relationships/hyperlink" Target="https://www.ncsc.gov.uk/collection/10-steps" TargetMode="External"/><Relationship Id="rId5" Type="http://schemas.openxmlformats.org/officeDocument/2006/relationships/hyperlink" Target="https://www.ncsc.gov.uk/collection/10-steps/vulnerability-management" TargetMode="External"/><Relationship Id="rId15" Type="http://schemas.openxmlformats.org/officeDocument/2006/relationships/hyperlink" Target="https://www.ncsc.gov.uk/collection/10-steps" TargetMode="External"/><Relationship Id="rId10" Type="http://schemas.openxmlformats.org/officeDocument/2006/relationships/hyperlink" Target="https://www.ncsc.gov.uk/collection/10-steps/supply-chain-security" TargetMode="External"/><Relationship Id="rId4" Type="http://schemas.openxmlformats.org/officeDocument/2006/relationships/hyperlink" Target="https://www.ncsc.gov.uk/collection/10-steps/architecture-and-configuration" TargetMode="External"/><Relationship Id="rId9" Type="http://schemas.openxmlformats.org/officeDocument/2006/relationships/hyperlink" Target="https://www.ncsc.gov.uk/collection/10-steps/incident-management" TargetMode="External"/><Relationship Id="rId14" Type="http://schemas.openxmlformats.org/officeDocument/2006/relationships/hyperlink" Target="https://www.ncsc.gov.uk/collection/10-step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3" Type="http://schemas.openxmlformats.org/officeDocument/2006/relationships/hyperlink" Target="https://www.indelibledata.co.uk/passing-cyber-essentials-get-your-submission-right-first-time/" TargetMode="External"/><Relationship Id="rId18" Type="http://schemas.openxmlformats.org/officeDocument/2006/relationships/hyperlink" Target="https://www.indelibledata.co.uk/passing-cyber-essentials-get-your-submission-right-first-time/" TargetMode="External"/><Relationship Id="rId26" Type="http://schemas.openxmlformats.org/officeDocument/2006/relationships/hyperlink" Target="https://www.indelibledata.co.uk/passing-cyber-essentials-get-your-submission-right-first-time/" TargetMode="External"/><Relationship Id="rId39" Type="http://schemas.openxmlformats.org/officeDocument/2006/relationships/hyperlink" Target="https://www.indelibledata.co.uk/passing-cyber-essentials-get-your-submission-right-first-time/" TargetMode="External"/><Relationship Id="rId21" Type="http://schemas.openxmlformats.org/officeDocument/2006/relationships/hyperlink" Target="https://www.indelibledata.co.uk/passing-cyber-essentials-get-your-submission-right-first-time/" TargetMode="External"/><Relationship Id="rId34" Type="http://schemas.openxmlformats.org/officeDocument/2006/relationships/hyperlink" Target="https://www.indelibledata.co.uk/passing-cyber-essentials-get-your-submission-right-first-time/" TargetMode="External"/><Relationship Id="rId42" Type="http://schemas.openxmlformats.org/officeDocument/2006/relationships/hyperlink" Target="https://www.indelibledata.co.uk/passing-cyber-essentials-get-your-submission-right-first-time/" TargetMode="External"/><Relationship Id="rId47" Type="http://schemas.openxmlformats.org/officeDocument/2006/relationships/hyperlink" Target="https://www.indelibledata.co.uk/passing-cyber-essentials-get-your-submission-right-first-time/" TargetMode="External"/><Relationship Id="rId50" Type="http://schemas.openxmlformats.org/officeDocument/2006/relationships/hyperlink" Target="https://www.indelibledata.co.uk/passing-cyber-essentials-get-your-submission-right-first-time/" TargetMode="External"/><Relationship Id="rId55" Type="http://schemas.openxmlformats.org/officeDocument/2006/relationships/hyperlink" Target="https://www.ncsc.gov.uk/files/Cyber-Essentials-Requirements-for-IT-infrastructure-3-0.pdf" TargetMode="External"/><Relationship Id="rId63" Type="http://schemas.openxmlformats.org/officeDocument/2006/relationships/printerSettings" Target="../printerSettings/printerSettings17.bin"/><Relationship Id="rId7" Type="http://schemas.openxmlformats.org/officeDocument/2006/relationships/hyperlink" Target="https://www.indelibledata.co.uk/passing-cyber-essentials-get-your-submission-right-first-time/" TargetMode="External"/><Relationship Id="rId2" Type="http://schemas.openxmlformats.org/officeDocument/2006/relationships/hyperlink" Target="https://www.indelibledata.co.uk/passing-cyber-essentials-get-your-submission-right-first-time/" TargetMode="External"/><Relationship Id="rId16" Type="http://schemas.openxmlformats.org/officeDocument/2006/relationships/hyperlink" Target="https://www.indelibledata.co.uk/passing-cyber-essentials-get-your-submission-right-first-time/" TargetMode="External"/><Relationship Id="rId29" Type="http://schemas.openxmlformats.org/officeDocument/2006/relationships/hyperlink" Target="https://www.indelibledata.co.uk/passing-cyber-essentials-get-your-submission-right-first-time/" TargetMode="External"/><Relationship Id="rId11" Type="http://schemas.openxmlformats.org/officeDocument/2006/relationships/hyperlink" Target="https://www.indelibledata.co.uk/passing-cyber-essentials-get-your-submission-right-first-time/" TargetMode="External"/><Relationship Id="rId24" Type="http://schemas.openxmlformats.org/officeDocument/2006/relationships/hyperlink" Target="https://www.indelibledata.co.uk/passing-cyber-essentials-get-your-submission-right-first-time/" TargetMode="External"/><Relationship Id="rId32" Type="http://schemas.openxmlformats.org/officeDocument/2006/relationships/hyperlink" Target="https://www.indelibledata.co.uk/passing-cyber-essentials-get-your-submission-right-first-time/" TargetMode="External"/><Relationship Id="rId37" Type="http://schemas.openxmlformats.org/officeDocument/2006/relationships/hyperlink" Target="https://www.indelibledata.co.uk/passing-cyber-essentials-get-your-submission-right-first-time/" TargetMode="External"/><Relationship Id="rId40" Type="http://schemas.openxmlformats.org/officeDocument/2006/relationships/hyperlink" Target="https://www.indelibledata.co.uk/passing-cyber-essentials-get-your-submission-right-first-time/" TargetMode="External"/><Relationship Id="rId45" Type="http://schemas.openxmlformats.org/officeDocument/2006/relationships/hyperlink" Target="https://www.indelibledata.co.uk/passing-cyber-essentials-get-your-submission-right-first-time/" TargetMode="External"/><Relationship Id="rId53" Type="http://schemas.openxmlformats.org/officeDocument/2006/relationships/hyperlink" Target="https://www.ncsc.gov.uk/files/Cyber-Essentials-Requirements-for-Infrastructure-v3-1-January-2023.pdf" TargetMode="External"/><Relationship Id="rId58" Type="http://schemas.openxmlformats.org/officeDocument/2006/relationships/hyperlink" Target="https://www.ncsc.gov.uk/files/Cyber-Essentials-Requirements-for-Infrastructure-v3-1-January-2023.pdf" TargetMode="External"/><Relationship Id="rId5" Type="http://schemas.openxmlformats.org/officeDocument/2006/relationships/hyperlink" Target="https://www.indelibledata.co.uk/passing-cyber-essentials-get-your-submission-right-first-time/" TargetMode="External"/><Relationship Id="rId61" Type="http://schemas.openxmlformats.org/officeDocument/2006/relationships/hyperlink" Target="https://www.ncsc.gov.uk/files/Cyber-Essentials-Requirements-for-Infrastructure-v3-1-January-2023.pdf" TargetMode="External"/><Relationship Id="rId19" Type="http://schemas.openxmlformats.org/officeDocument/2006/relationships/hyperlink" Target="https://www.indelibledata.co.uk/passing-cyber-essentials-get-your-submission-right-first-time/" TargetMode="External"/><Relationship Id="rId14" Type="http://schemas.openxmlformats.org/officeDocument/2006/relationships/hyperlink" Target="https://www.indelibledata.co.uk/passing-cyber-essentials-get-your-submission-right-first-time/" TargetMode="External"/><Relationship Id="rId22" Type="http://schemas.openxmlformats.org/officeDocument/2006/relationships/hyperlink" Target="https://www.indelibledata.co.uk/passing-cyber-essentials-get-your-submission-right-first-time/" TargetMode="External"/><Relationship Id="rId27" Type="http://schemas.openxmlformats.org/officeDocument/2006/relationships/hyperlink" Target="https://www.indelibledata.co.uk/passing-cyber-essentials-get-your-submission-right-first-time/" TargetMode="External"/><Relationship Id="rId30" Type="http://schemas.openxmlformats.org/officeDocument/2006/relationships/hyperlink" Target="https://www.indelibledata.co.uk/passing-cyber-essentials-get-your-submission-right-first-time/" TargetMode="External"/><Relationship Id="rId35" Type="http://schemas.openxmlformats.org/officeDocument/2006/relationships/hyperlink" Target="https://www.indelibledata.co.uk/passing-cyber-essentials-get-your-submission-right-first-time/" TargetMode="External"/><Relationship Id="rId43" Type="http://schemas.openxmlformats.org/officeDocument/2006/relationships/hyperlink" Target="https://www.indelibledata.co.uk/passing-cyber-essentials-get-your-submission-right-first-time/" TargetMode="External"/><Relationship Id="rId48" Type="http://schemas.openxmlformats.org/officeDocument/2006/relationships/hyperlink" Target="https://www.indelibledata.co.uk/passing-cyber-essentials-get-your-submission-right-first-time/" TargetMode="External"/><Relationship Id="rId56" Type="http://schemas.openxmlformats.org/officeDocument/2006/relationships/hyperlink" Target="https://www.ncsc.gov.uk/files/Cyber-Essentials-Requirements-for-Infrastructure-v3-1-January-2023.pdf" TargetMode="External"/><Relationship Id="rId64" Type="http://schemas.openxmlformats.org/officeDocument/2006/relationships/drawing" Target="../drawings/drawing5.xml"/><Relationship Id="rId8" Type="http://schemas.openxmlformats.org/officeDocument/2006/relationships/hyperlink" Target="https://www.indelibledata.co.uk/passing-cyber-essentials-get-your-submission-right-first-time/" TargetMode="External"/><Relationship Id="rId51" Type="http://schemas.openxmlformats.org/officeDocument/2006/relationships/hyperlink" Target="https://www.indelibledata.co.uk/passing-cyber-essentials-get-your-submission-right-first-time/" TargetMode="External"/><Relationship Id="rId3" Type="http://schemas.openxmlformats.org/officeDocument/2006/relationships/hyperlink" Target="https://www.indelibledata.co.uk/passing-cyber-essentials-get-your-submission-right-first-time/" TargetMode="External"/><Relationship Id="rId12" Type="http://schemas.openxmlformats.org/officeDocument/2006/relationships/hyperlink" Target="https://www.indelibledata.co.uk/passing-cyber-essentials-get-your-submission-right-first-time/" TargetMode="External"/><Relationship Id="rId17" Type="http://schemas.openxmlformats.org/officeDocument/2006/relationships/hyperlink" Target="https://www.indelibledata.co.uk/passing-cyber-essentials-get-your-submission-right-first-time/" TargetMode="External"/><Relationship Id="rId25" Type="http://schemas.openxmlformats.org/officeDocument/2006/relationships/hyperlink" Target="https://www.indelibledata.co.uk/passing-cyber-essentials-get-your-submission-right-first-time/" TargetMode="External"/><Relationship Id="rId33" Type="http://schemas.openxmlformats.org/officeDocument/2006/relationships/hyperlink" Target="https://www.indelibledata.co.uk/passing-cyber-essentials-get-your-submission-right-first-time/" TargetMode="External"/><Relationship Id="rId38" Type="http://schemas.openxmlformats.org/officeDocument/2006/relationships/hyperlink" Target="https://www.indelibledata.co.uk/passing-cyber-essentials-get-your-submission-right-first-time/" TargetMode="External"/><Relationship Id="rId46" Type="http://schemas.openxmlformats.org/officeDocument/2006/relationships/hyperlink" Target="https://www.indelibledata.co.uk/passing-cyber-essentials-get-your-submission-right-first-time/" TargetMode="External"/><Relationship Id="rId59" Type="http://schemas.openxmlformats.org/officeDocument/2006/relationships/hyperlink" Target="https://www.ncsc.gov.uk/files/Cyber-Essentials-Requirements-for-Infrastructure-v3-1-January-2023.pdf" TargetMode="External"/><Relationship Id="rId20" Type="http://schemas.openxmlformats.org/officeDocument/2006/relationships/hyperlink" Target="https://www.indelibledata.co.uk/passing-cyber-essentials-get-your-submission-right-first-time/" TargetMode="External"/><Relationship Id="rId41" Type="http://schemas.openxmlformats.org/officeDocument/2006/relationships/hyperlink" Target="https://www.indelibledata.co.uk/passing-cyber-essentials-get-your-submission-right-first-time/" TargetMode="External"/><Relationship Id="rId54" Type="http://schemas.openxmlformats.org/officeDocument/2006/relationships/hyperlink" Target="https://www.ncsc.gov.uk/files/Cyber-Essentials-Requirements-for-Infrastructure-v3-1-January-2023.pdf" TargetMode="External"/><Relationship Id="rId62" Type="http://schemas.openxmlformats.org/officeDocument/2006/relationships/hyperlink" Target="https://www.ncsc.gov.uk/files/Cyber-Essentials-Requirements-for-Infrastructure-v3-1-January-2023.pdf" TargetMode="External"/><Relationship Id="rId1" Type="http://schemas.openxmlformats.org/officeDocument/2006/relationships/hyperlink" Target="https://iasme.pervade.co.uk/terms/" TargetMode="External"/><Relationship Id="rId6" Type="http://schemas.openxmlformats.org/officeDocument/2006/relationships/hyperlink" Target="https://www.indelibledata.co.uk/passing-cyber-essentials-get-your-submission-right-first-time/" TargetMode="External"/><Relationship Id="rId15" Type="http://schemas.openxmlformats.org/officeDocument/2006/relationships/hyperlink" Target="https://www.indelibledata.co.uk/passing-cyber-essentials-get-your-submission-right-first-time/" TargetMode="External"/><Relationship Id="rId23" Type="http://schemas.openxmlformats.org/officeDocument/2006/relationships/hyperlink" Target="https://www.indelibledata.co.uk/passing-cyber-essentials-get-your-submission-right-first-time/" TargetMode="External"/><Relationship Id="rId28" Type="http://schemas.openxmlformats.org/officeDocument/2006/relationships/hyperlink" Target="https://www.indelibledata.co.uk/passing-cyber-essentials-get-your-submission-right-first-time/" TargetMode="External"/><Relationship Id="rId36" Type="http://schemas.openxmlformats.org/officeDocument/2006/relationships/hyperlink" Target="https://www.indelibledata.co.uk/passing-cyber-essentials-get-your-submission-right-first-time/" TargetMode="External"/><Relationship Id="rId49" Type="http://schemas.openxmlformats.org/officeDocument/2006/relationships/hyperlink" Target="https://www.indelibledata.co.uk/passing-cyber-essentials-get-your-submission-right-first-time/" TargetMode="External"/><Relationship Id="rId57" Type="http://schemas.openxmlformats.org/officeDocument/2006/relationships/hyperlink" Target="https://www.ncsc.gov.uk/files/Cyber-Essentials-Requirements-for-Infrastructure-v3-1-January-2023.pdf" TargetMode="External"/><Relationship Id="rId10" Type="http://schemas.openxmlformats.org/officeDocument/2006/relationships/hyperlink" Target="https://www.indelibledata.co.uk/passing-cyber-essentials-get-your-submission-right-first-time/" TargetMode="External"/><Relationship Id="rId31" Type="http://schemas.openxmlformats.org/officeDocument/2006/relationships/hyperlink" Target="https://www.indelibledata.co.uk/passing-cyber-essentials-get-your-submission-right-first-time/" TargetMode="External"/><Relationship Id="rId44" Type="http://schemas.openxmlformats.org/officeDocument/2006/relationships/hyperlink" Target="https://www.indelibledata.co.uk/passing-cyber-essentials-get-your-submission-right-first-time/" TargetMode="External"/><Relationship Id="rId52" Type="http://schemas.openxmlformats.org/officeDocument/2006/relationships/hyperlink" Target="https://www.ncsc.gov.uk/files/Cyber-Essentials-Requirements-for-Infrastructure-v3-1-January-2023.pdf" TargetMode="External"/><Relationship Id="rId60" Type="http://schemas.openxmlformats.org/officeDocument/2006/relationships/hyperlink" Target="https://www.ncsc.gov.uk/files/Cyber-Essentials-Requirements-for-Infrastructure-v3-1-January-2023.pdf" TargetMode="External"/><Relationship Id="rId4" Type="http://schemas.openxmlformats.org/officeDocument/2006/relationships/hyperlink" Target="https://www.indelibledata.co.uk/passing-cyber-essentials-get-your-submission-right-first-time/" TargetMode="External"/><Relationship Id="rId9" Type="http://schemas.openxmlformats.org/officeDocument/2006/relationships/hyperlink" Target="https://www.indelibledata.co.uk/passing-cyber-essentials-get-your-submission-right-first-time/" TargetMode="External"/></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F37CCC-BA82-4084-9D9C-82F8F930F6DD}">
  <dimension ref="A1:G448"/>
  <sheetViews>
    <sheetView topLeftCell="A349" workbookViewId="0">
      <selection activeCell="C360" sqref="C360"/>
    </sheetView>
  </sheetViews>
  <sheetFormatPr defaultColWidth="8.7109375" defaultRowHeight="15"/>
  <cols>
    <col min="1" max="1" width="18.140625" customWidth="1"/>
    <col min="2" max="2" width="21.42578125" customWidth="1"/>
    <col min="4" max="4" width="21.7109375" customWidth="1"/>
    <col min="6" max="6" width="15.7109375" customWidth="1"/>
    <col min="8" max="16384" width="8.7109375" style="776"/>
  </cols>
  <sheetData>
    <row r="1" spans="1:7">
      <c r="A1" t="s">
        <v>0</v>
      </c>
      <c r="B1" t="s">
        <v>1</v>
      </c>
      <c r="C1" t="s">
        <v>2</v>
      </c>
      <c r="D1" t="s">
        <v>3</v>
      </c>
      <c r="E1" t="s">
        <v>4</v>
      </c>
      <c r="F1" t="s">
        <v>5</v>
      </c>
      <c r="G1" t="s">
        <v>6</v>
      </c>
    </row>
    <row r="2" spans="1:7">
      <c r="A2" t="s">
        <v>7</v>
      </c>
      <c r="B2" t="s">
        <v>8</v>
      </c>
      <c r="C2" t="s">
        <v>9</v>
      </c>
      <c r="D2" s="1011">
        <v>45498.378472222219</v>
      </c>
      <c r="E2" t="s">
        <v>10</v>
      </c>
      <c r="F2" t="s">
        <v>10</v>
      </c>
    </row>
    <row r="3" spans="1:7">
      <c r="A3" t="s">
        <v>11</v>
      </c>
      <c r="B3" t="s">
        <v>12</v>
      </c>
      <c r="C3" t="s">
        <v>9</v>
      </c>
      <c r="D3" s="1011">
        <v>45498.376388888886</v>
      </c>
      <c r="E3" t="s">
        <v>10</v>
      </c>
      <c r="F3" t="s">
        <v>10</v>
      </c>
      <c r="G3" t="s">
        <v>10</v>
      </c>
    </row>
    <row r="4" spans="1:7">
      <c r="A4" t="s">
        <v>13</v>
      </c>
      <c r="B4" t="s">
        <v>14</v>
      </c>
      <c r="C4" t="s">
        <v>9</v>
      </c>
      <c r="D4" s="1011">
        <v>45498.376388888886</v>
      </c>
      <c r="E4" t="s">
        <v>10</v>
      </c>
      <c r="F4" t="s">
        <v>10</v>
      </c>
      <c r="G4" t="s">
        <v>10</v>
      </c>
    </row>
    <row r="5" spans="1:7">
      <c r="A5" t="s">
        <v>15</v>
      </c>
      <c r="B5" t="s">
        <v>16</v>
      </c>
      <c r="C5" t="s">
        <v>9</v>
      </c>
      <c r="D5" s="1011">
        <v>45498.376388888886</v>
      </c>
      <c r="E5" t="s">
        <v>10</v>
      </c>
      <c r="F5" t="s">
        <v>10</v>
      </c>
      <c r="G5" t="s">
        <v>10</v>
      </c>
    </row>
    <row r="6" spans="1:7">
      <c r="A6" t="s">
        <v>17</v>
      </c>
      <c r="B6" t="s">
        <v>18</v>
      </c>
      <c r="C6" t="s">
        <v>19</v>
      </c>
      <c r="D6" s="1011">
        <v>45498.376388888886</v>
      </c>
      <c r="E6" t="s">
        <v>10</v>
      </c>
      <c r="F6" t="s">
        <v>10</v>
      </c>
      <c r="G6" t="s">
        <v>10</v>
      </c>
    </row>
    <row r="7" spans="1:7">
      <c r="A7" t="s">
        <v>20</v>
      </c>
      <c r="B7" t="s">
        <v>21</v>
      </c>
      <c r="C7" t="s">
        <v>9</v>
      </c>
      <c r="D7" s="1011">
        <v>45498.376388888886</v>
      </c>
      <c r="E7" t="s">
        <v>10</v>
      </c>
      <c r="F7" t="s">
        <v>10</v>
      </c>
      <c r="G7" t="s">
        <v>10</v>
      </c>
    </row>
    <row r="8" spans="1:7">
      <c r="A8" t="s">
        <v>22</v>
      </c>
      <c r="B8" t="s">
        <v>23</v>
      </c>
      <c r="C8" t="s">
        <v>9</v>
      </c>
      <c r="D8" s="1011">
        <v>45498.376388888886</v>
      </c>
      <c r="E8" t="s">
        <v>10</v>
      </c>
      <c r="F8" t="s">
        <v>10</v>
      </c>
      <c r="G8" t="s">
        <v>10</v>
      </c>
    </row>
    <row r="9" spans="1:7">
      <c r="A9" t="s">
        <v>24</v>
      </c>
      <c r="B9" t="s">
        <v>8</v>
      </c>
      <c r="C9" t="s">
        <v>9</v>
      </c>
      <c r="D9" s="1011">
        <v>45498.376388888886</v>
      </c>
      <c r="E9" t="s">
        <v>10</v>
      </c>
      <c r="F9" t="s">
        <v>10</v>
      </c>
      <c r="G9" t="s">
        <v>10</v>
      </c>
    </row>
    <row r="10" spans="1:7">
      <c r="A10" t="s">
        <v>25</v>
      </c>
      <c r="B10" t="s">
        <v>12</v>
      </c>
      <c r="C10" t="s">
        <v>9</v>
      </c>
      <c r="D10" s="1011">
        <v>45498.376388888886</v>
      </c>
      <c r="E10" t="s">
        <v>10</v>
      </c>
      <c r="F10" t="s">
        <v>10</v>
      </c>
      <c r="G10" t="s">
        <v>10</v>
      </c>
    </row>
    <row r="11" spans="1:7">
      <c r="A11" t="s">
        <v>26</v>
      </c>
      <c r="B11" t="s">
        <v>27</v>
      </c>
      <c r="C11" t="s">
        <v>9</v>
      </c>
      <c r="D11" s="1011">
        <v>45498.376388888886</v>
      </c>
      <c r="E11" t="s">
        <v>10</v>
      </c>
      <c r="F11" t="s">
        <v>10</v>
      </c>
      <c r="G11" t="s">
        <v>10</v>
      </c>
    </row>
    <row r="12" spans="1:7">
      <c r="A12" t="s">
        <v>28</v>
      </c>
      <c r="B12" t="s">
        <v>27</v>
      </c>
      <c r="C12" t="s">
        <v>9</v>
      </c>
      <c r="D12" s="1011">
        <v>45498.376388888886</v>
      </c>
      <c r="E12" t="s">
        <v>10</v>
      </c>
      <c r="F12" t="s">
        <v>10</v>
      </c>
      <c r="G12" t="s">
        <v>10</v>
      </c>
    </row>
    <row r="13" spans="1:7">
      <c r="A13" t="s">
        <v>29</v>
      </c>
      <c r="C13" t="s">
        <v>19</v>
      </c>
      <c r="D13" s="1011">
        <v>45498.376388888886</v>
      </c>
      <c r="E13" t="s">
        <v>10</v>
      </c>
      <c r="F13" t="s">
        <v>10</v>
      </c>
      <c r="G13" t="s">
        <v>10</v>
      </c>
    </row>
    <row r="14" spans="1:7">
      <c r="A14" t="s">
        <v>30</v>
      </c>
      <c r="B14" t="s">
        <v>21</v>
      </c>
      <c r="C14" t="s">
        <v>9</v>
      </c>
      <c r="D14" s="1011">
        <v>45498.376388888886</v>
      </c>
      <c r="E14" t="s">
        <v>10</v>
      </c>
      <c r="F14" t="s">
        <v>10</v>
      </c>
      <c r="G14" t="s">
        <v>10</v>
      </c>
    </row>
    <row r="15" spans="1:7">
      <c r="A15" t="s">
        <v>31</v>
      </c>
      <c r="B15" t="s">
        <v>32</v>
      </c>
      <c r="C15" t="s">
        <v>9</v>
      </c>
      <c r="D15" s="1011">
        <v>45498.376388888886</v>
      </c>
      <c r="E15" t="s">
        <v>10</v>
      </c>
      <c r="F15" t="s">
        <v>10</v>
      </c>
      <c r="G15" t="s">
        <v>10</v>
      </c>
    </row>
    <row r="16" spans="1:7">
      <c r="A16" t="s">
        <v>33</v>
      </c>
      <c r="B16" t="s">
        <v>34</v>
      </c>
      <c r="C16" t="s">
        <v>9</v>
      </c>
      <c r="D16" s="1011">
        <v>45498.376388888886</v>
      </c>
      <c r="E16" t="s">
        <v>10</v>
      </c>
      <c r="F16" t="s">
        <v>10</v>
      </c>
      <c r="G16" t="s">
        <v>10</v>
      </c>
    </row>
    <row r="17" spans="1:7">
      <c r="A17" t="s">
        <v>35</v>
      </c>
      <c r="B17" t="s">
        <v>36</v>
      </c>
      <c r="C17" t="s">
        <v>9</v>
      </c>
      <c r="D17" s="1011">
        <v>45498.376388888886</v>
      </c>
      <c r="E17" t="s">
        <v>10</v>
      </c>
      <c r="F17" t="s">
        <v>10</v>
      </c>
      <c r="G17" t="s">
        <v>10</v>
      </c>
    </row>
    <row r="18" spans="1:7">
      <c r="A18" t="s">
        <v>37</v>
      </c>
      <c r="B18" t="s">
        <v>38</v>
      </c>
      <c r="C18" t="s">
        <v>9</v>
      </c>
      <c r="D18" s="1011">
        <v>45498.376388888886</v>
      </c>
      <c r="E18" t="s">
        <v>10</v>
      </c>
      <c r="F18" t="s">
        <v>10</v>
      </c>
      <c r="G18" t="s">
        <v>10</v>
      </c>
    </row>
    <row r="19" spans="1:7">
      <c r="A19" t="s">
        <v>39</v>
      </c>
      <c r="B19" t="s">
        <v>40</v>
      </c>
      <c r="C19" t="s">
        <v>9</v>
      </c>
      <c r="D19" s="1011">
        <v>45498.376388888886</v>
      </c>
      <c r="E19" t="s">
        <v>10</v>
      </c>
      <c r="F19" t="s">
        <v>10</v>
      </c>
      <c r="G19" t="s">
        <v>10</v>
      </c>
    </row>
    <row r="20" spans="1:7">
      <c r="A20" t="s">
        <v>41</v>
      </c>
      <c r="B20" t="s">
        <v>42</v>
      </c>
      <c r="C20" t="s">
        <v>9</v>
      </c>
      <c r="D20" s="1011">
        <v>45498.376388888886</v>
      </c>
      <c r="E20" t="s">
        <v>10</v>
      </c>
      <c r="F20" t="s">
        <v>10</v>
      </c>
      <c r="G20" t="s">
        <v>10</v>
      </c>
    </row>
    <row r="21" spans="1:7">
      <c r="A21" t="s">
        <v>43</v>
      </c>
      <c r="B21" t="s">
        <v>44</v>
      </c>
      <c r="C21" t="s">
        <v>9</v>
      </c>
      <c r="D21" s="1011">
        <v>45498.376388888886</v>
      </c>
      <c r="E21" t="s">
        <v>10</v>
      </c>
      <c r="F21" t="s">
        <v>10</v>
      </c>
      <c r="G21" t="s">
        <v>10</v>
      </c>
    </row>
    <row r="22" spans="1:7">
      <c r="A22" t="s">
        <v>45</v>
      </c>
      <c r="C22" t="s">
        <v>19</v>
      </c>
      <c r="D22" s="1011">
        <v>45498.376388888886</v>
      </c>
      <c r="E22" t="s">
        <v>10</v>
      </c>
      <c r="F22" t="s">
        <v>10</v>
      </c>
      <c r="G22" t="s">
        <v>10</v>
      </c>
    </row>
    <row r="23" spans="1:7">
      <c r="A23" t="s">
        <v>46</v>
      </c>
      <c r="C23" t="s">
        <v>19</v>
      </c>
      <c r="D23" s="1011">
        <v>45498.376388888886</v>
      </c>
      <c r="E23" t="s">
        <v>10</v>
      </c>
      <c r="F23" t="s">
        <v>10</v>
      </c>
      <c r="G23" t="s">
        <v>10</v>
      </c>
    </row>
    <row r="24" spans="1:7">
      <c r="A24" t="s">
        <v>47</v>
      </c>
      <c r="C24" t="s">
        <v>19</v>
      </c>
      <c r="D24" s="1011">
        <v>45498.376388888886</v>
      </c>
      <c r="E24" t="s">
        <v>10</v>
      </c>
      <c r="F24" t="s">
        <v>10</v>
      </c>
      <c r="G24" t="s">
        <v>10</v>
      </c>
    </row>
    <row r="25" spans="1:7">
      <c r="A25" t="s">
        <v>48</v>
      </c>
      <c r="C25" t="s">
        <v>19</v>
      </c>
      <c r="D25" s="1011">
        <v>45498.376388888886</v>
      </c>
      <c r="E25" t="s">
        <v>10</v>
      </c>
      <c r="F25" t="s">
        <v>10</v>
      </c>
      <c r="G25" t="s">
        <v>10</v>
      </c>
    </row>
    <row r="26" spans="1:7">
      <c r="A26" t="s">
        <v>49</v>
      </c>
      <c r="C26" t="s">
        <v>9</v>
      </c>
      <c r="D26" s="1011">
        <v>45498.376388888886</v>
      </c>
      <c r="E26" t="s">
        <v>10</v>
      </c>
      <c r="F26" t="s">
        <v>10</v>
      </c>
      <c r="G26" t="s">
        <v>10</v>
      </c>
    </row>
    <row r="27" spans="1:7">
      <c r="A27" t="s">
        <v>50</v>
      </c>
      <c r="B27" t="s">
        <v>51</v>
      </c>
      <c r="C27" t="s">
        <v>9</v>
      </c>
      <c r="D27" s="1011">
        <v>45498.376388888886</v>
      </c>
      <c r="E27" t="s">
        <v>10</v>
      </c>
      <c r="F27" t="s">
        <v>10</v>
      </c>
      <c r="G27" t="s">
        <v>10</v>
      </c>
    </row>
    <row r="28" spans="1:7">
      <c r="A28" t="s">
        <v>52</v>
      </c>
      <c r="B28" t="s">
        <v>53</v>
      </c>
      <c r="C28" t="s">
        <v>9</v>
      </c>
      <c r="D28" s="1011">
        <v>45498.376388888886</v>
      </c>
      <c r="E28" t="s">
        <v>10</v>
      </c>
      <c r="F28" t="s">
        <v>10</v>
      </c>
      <c r="G28" t="s">
        <v>10</v>
      </c>
    </row>
    <row r="29" spans="1:7">
      <c r="A29" t="s">
        <v>54</v>
      </c>
      <c r="B29" t="s">
        <v>55</v>
      </c>
      <c r="C29" t="s">
        <v>9</v>
      </c>
      <c r="D29" s="1011">
        <v>45498.376388888886</v>
      </c>
      <c r="E29" t="s">
        <v>10</v>
      </c>
      <c r="F29" t="s">
        <v>10</v>
      </c>
      <c r="G29" t="s">
        <v>10</v>
      </c>
    </row>
    <row r="30" spans="1:7">
      <c r="A30" t="s">
        <v>56</v>
      </c>
      <c r="B30" t="s">
        <v>55</v>
      </c>
      <c r="C30" t="s">
        <v>9</v>
      </c>
      <c r="D30" s="1011">
        <v>45498.376388888886</v>
      </c>
      <c r="E30" t="s">
        <v>10</v>
      </c>
      <c r="F30" t="s">
        <v>10</v>
      </c>
      <c r="G30" t="s">
        <v>10</v>
      </c>
    </row>
    <row r="31" spans="1:7">
      <c r="A31" t="s">
        <v>57</v>
      </c>
      <c r="B31" t="s">
        <v>55</v>
      </c>
      <c r="C31" t="s">
        <v>9</v>
      </c>
      <c r="D31" s="1011">
        <v>45498.376388888886</v>
      </c>
      <c r="E31" t="s">
        <v>10</v>
      </c>
      <c r="F31" t="s">
        <v>10</v>
      </c>
      <c r="G31" t="s">
        <v>10</v>
      </c>
    </row>
    <row r="32" spans="1:7">
      <c r="A32" t="s">
        <v>58</v>
      </c>
      <c r="C32" t="s">
        <v>9</v>
      </c>
      <c r="D32" s="1011">
        <v>45498.376388888886</v>
      </c>
      <c r="E32" t="s">
        <v>10</v>
      </c>
      <c r="F32" t="s">
        <v>10</v>
      </c>
      <c r="G32" t="s">
        <v>10</v>
      </c>
    </row>
    <row r="33" spans="1:7">
      <c r="A33" t="s">
        <v>59</v>
      </c>
      <c r="B33" t="s">
        <v>60</v>
      </c>
      <c r="C33" t="s">
        <v>9</v>
      </c>
      <c r="D33" s="1011">
        <v>45498.376388888886</v>
      </c>
      <c r="E33" t="s">
        <v>10</v>
      </c>
      <c r="F33" t="s">
        <v>10</v>
      </c>
      <c r="G33" t="s">
        <v>10</v>
      </c>
    </row>
    <row r="34" spans="1:7">
      <c r="A34" t="s">
        <v>61</v>
      </c>
      <c r="B34" t="s">
        <v>62</v>
      </c>
      <c r="C34" t="s">
        <v>9</v>
      </c>
      <c r="D34" s="1011">
        <v>45498.376388888886</v>
      </c>
      <c r="E34" t="s">
        <v>10</v>
      </c>
      <c r="F34" t="s">
        <v>10</v>
      </c>
      <c r="G34" t="s">
        <v>10</v>
      </c>
    </row>
    <row r="35" spans="1:7">
      <c r="A35" t="s">
        <v>63</v>
      </c>
      <c r="B35" t="s">
        <v>64</v>
      </c>
      <c r="C35" t="s">
        <v>9</v>
      </c>
      <c r="D35" s="1011">
        <v>45498.376388888886</v>
      </c>
      <c r="E35" t="s">
        <v>10</v>
      </c>
      <c r="F35" t="s">
        <v>10</v>
      </c>
      <c r="G35" t="s">
        <v>10</v>
      </c>
    </row>
    <row r="36" spans="1:7">
      <c r="A36" t="s">
        <v>65</v>
      </c>
      <c r="B36" t="s">
        <v>66</v>
      </c>
      <c r="C36" t="s">
        <v>9</v>
      </c>
      <c r="D36" s="1011">
        <v>45498.376388888886</v>
      </c>
      <c r="E36" t="s">
        <v>10</v>
      </c>
      <c r="F36" t="s">
        <v>10</v>
      </c>
      <c r="G36" t="s">
        <v>10</v>
      </c>
    </row>
    <row r="37" spans="1:7">
      <c r="A37" t="s">
        <v>67</v>
      </c>
      <c r="C37" t="s">
        <v>9</v>
      </c>
      <c r="D37" s="1011">
        <v>45498.376388888886</v>
      </c>
      <c r="E37" t="s">
        <v>10</v>
      </c>
      <c r="F37" t="s">
        <v>10</v>
      </c>
      <c r="G37" t="s">
        <v>10</v>
      </c>
    </row>
    <row r="38" spans="1:7">
      <c r="A38" t="s">
        <v>68</v>
      </c>
      <c r="B38" t="s">
        <v>69</v>
      </c>
      <c r="C38" t="s">
        <v>9</v>
      </c>
      <c r="D38" s="1011">
        <v>45498.376388888886</v>
      </c>
      <c r="E38" t="s">
        <v>10</v>
      </c>
      <c r="F38" t="s">
        <v>10</v>
      </c>
      <c r="G38" t="s">
        <v>10</v>
      </c>
    </row>
    <row r="39" spans="1:7">
      <c r="A39" t="s">
        <v>70</v>
      </c>
      <c r="C39" t="s">
        <v>19</v>
      </c>
      <c r="D39" s="1011">
        <v>45498.376388888886</v>
      </c>
      <c r="E39" t="s">
        <v>10</v>
      </c>
      <c r="F39" t="s">
        <v>10</v>
      </c>
      <c r="G39" t="s">
        <v>10</v>
      </c>
    </row>
    <row r="40" spans="1:7">
      <c r="A40" t="s">
        <v>71</v>
      </c>
      <c r="C40" t="s">
        <v>19</v>
      </c>
      <c r="D40" s="1011">
        <v>45498.376388888886</v>
      </c>
      <c r="E40" t="s">
        <v>10</v>
      </c>
      <c r="F40" t="s">
        <v>10</v>
      </c>
      <c r="G40" t="s">
        <v>10</v>
      </c>
    </row>
    <row r="41" spans="1:7">
      <c r="A41" t="s">
        <v>72</v>
      </c>
      <c r="B41" t="s">
        <v>73</v>
      </c>
      <c r="C41" t="s">
        <v>9</v>
      </c>
      <c r="D41" s="1011">
        <v>45498.376388888886</v>
      </c>
      <c r="E41" t="s">
        <v>10</v>
      </c>
      <c r="F41" t="s">
        <v>10</v>
      </c>
      <c r="G41" t="s">
        <v>10</v>
      </c>
    </row>
    <row r="42" spans="1:7">
      <c r="A42" t="s">
        <v>74</v>
      </c>
      <c r="C42" t="s">
        <v>9</v>
      </c>
      <c r="D42" s="1011">
        <v>45498.376388888886</v>
      </c>
      <c r="E42" t="s">
        <v>10</v>
      </c>
      <c r="F42" t="s">
        <v>10</v>
      </c>
      <c r="G42" t="s">
        <v>10</v>
      </c>
    </row>
    <row r="43" spans="1:7">
      <c r="A43" t="s">
        <v>75</v>
      </c>
      <c r="B43" t="s">
        <v>76</v>
      </c>
      <c r="C43" t="s">
        <v>9</v>
      </c>
      <c r="D43" s="1011">
        <v>45498.376388888886</v>
      </c>
      <c r="E43" t="s">
        <v>10</v>
      </c>
      <c r="F43" t="s">
        <v>10</v>
      </c>
      <c r="G43" t="s">
        <v>10</v>
      </c>
    </row>
    <row r="44" spans="1:7">
      <c r="A44" t="s">
        <v>77</v>
      </c>
      <c r="B44" t="s">
        <v>78</v>
      </c>
      <c r="C44" t="s">
        <v>9</v>
      </c>
      <c r="D44" s="1011">
        <v>45498.376388888886</v>
      </c>
      <c r="E44" t="s">
        <v>10</v>
      </c>
      <c r="F44" t="s">
        <v>10</v>
      </c>
      <c r="G44" t="s">
        <v>10</v>
      </c>
    </row>
    <row r="45" spans="1:7">
      <c r="A45" t="s">
        <v>79</v>
      </c>
      <c r="B45" t="s">
        <v>78</v>
      </c>
      <c r="C45" t="s">
        <v>9</v>
      </c>
      <c r="D45" s="1011">
        <v>45498.376388888886</v>
      </c>
      <c r="E45" t="s">
        <v>10</v>
      </c>
      <c r="F45" t="s">
        <v>10</v>
      </c>
      <c r="G45" t="s">
        <v>10</v>
      </c>
    </row>
    <row r="46" spans="1:7">
      <c r="A46" t="s">
        <v>80</v>
      </c>
      <c r="B46" t="s">
        <v>81</v>
      </c>
      <c r="C46" t="s">
        <v>19</v>
      </c>
      <c r="D46" s="1011">
        <v>45498.376388888886</v>
      </c>
      <c r="E46" t="s">
        <v>10</v>
      </c>
      <c r="F46" t="s">
        <v>10</v>
      </c>
      <c r="G46" t="s">
        <v>10</v>
      </c>
    </row>
    <row r="47" spans="1:7">
      <c r="A47" t="s">
        <v>82</v>
      </c>
      <c r="B47" t="s">
        <v>83</v>
      </c>
      <c r="C47" t="s">
        <v>9</v>
      </c>
      <c r="D47" s="1011">
        <v>45498.376388888886</v>
      </c>
      <c r="E47" t="s">
        <v>10</v>
      </c>
      <c r="F47" t="s">
        <v>10</v>
      </c>
      <c r="G47" t="s">
        <v>10</v>
      </c>
    </row>
    <row r="48" spans="1:7">
      <c r="A48" t="s">
        <v>84</v>
      </c>
      <c r="B48" t="s">
        <v>85</v>
      </c>
      <c r="C48" t="s">
        <v>9</v>
      </c>
      <c r="D48" s="1011">
        <v>45498.376388888886</v>
      </c>
      <c r="E48" t="s">
        <v>10</v>
      </c>
      <c r="F48" t="s">
        <v>10</v>
      </c>
      <c r="G48" t="s">
        <v>10</v>
      </c>
    </row>
    <row r="49" spans="1:7">
      <c r="A49" t="s">
        <v>86</v>
      </c>
      <c r="B49" t="s">
        <v>87</v>
      </c>
      <c r="C49" t="s">
        <v>19</v>
      </c>
      <c r="D49" s="1011">
        <v>45498.376388888886</v>
      </c>
      <c r="E49" t="s">
        <v>10</v>
      </c>
      <c r="F49" t="s">
        <v>10</v>
      </c>
      <c r="G49" t="s">
        <v>10</v>
      </c>
    </row>
    <row r="50" spans="1:7">
      <c r="A50" t="s">
        <v>88</v>
      </c>
      <c r="B50" t="s">
        <v>89</v>
      </c>
      <c r="C50" t="s">
        <v>9</v>
      </c>
      <c r="D50" s="1011">
        <v>45498.376388888886</v>
      </c>
      <c r="E50" t="s">
        <v>10</v>
      </c>
      <c r="F50" t="s">
        <v>10</v>
      </c>
      <c r="G50" t="s">
        <v>10</v>
      </c>
    </row>
    <row r="51" spans="1:7">
      <c r="A51" t="s">
        <v>90</v>
      </c>
      <c r="C51" t="s">
        <v>19</v>
      </c>
      <c r="D51" s="1011">
        <v>45498.376388888886</v>
      </c>
      <c r="E51" t="s">
        <v>10</v>
      </c>
      <c r="F51" t="s">
        <v>10</v>
      </c>
      <c r="G51" t="s">
        <v>10</v>
      </c>
    </row>
    <row r="52" spans="1:7">
      <c r="A52" t="s">
        <v>91</v>
      </c>
      <c r="B52" t="s">
        <v>92</v>
      </c>
      <c r="C52" t="s">
        <v>9</v>
      </c>
      <c r="D52" s="1011">
        <v>45498.376388888886</v>
      </c>
      <c r="E52" t="s">
        <v>10</v>
      </c>
      <c r="F52" t="s">
        <v>10</v>
      </c>
      <c r="G52" t="s">
        <v>10</v>
      </c>
    </row>
    <row r="53" spans="1:7">
      <c r="A53" t="s">
        <v>93</v>
      </c>
      <c r="B53" t="s">
        <v>92</v>
      </c>
      <c r="C53" t="s">
        <v>9</v>
      </c>
      <c r="D53" s="1011">
        <v>45498.376388888886</v>
      </c>
      <c r="E53" t="s">
        <v>10</v>
      </c>
      <c r="F53" t="s">
        <v>10</v>
      </c>
      <c r="G53" t="s">
        <v>10</v>
      </c>
    </row>
    <row r="54" spans="1:7">
      <c r="A54" t="s">
        <v>94</v>
      </c>
      <c r="C54" t="s">
        <v>9</v>
      </c>
      <c r="D54" s="1011">
        <v>45498.376388888886</v>
      </c>
      <c r="E54" t="s">
        <v>10</v>
      </c>
      <c r="F54" t="s">
        <v>10</v>
      </c>
      <c r="G54" t="s">
        <v>10</v>
      </c>
    </row>
    <row r="55" spans="1:7">
      <c r="A55" t="s">
        <v>95</v>
      </c>
      <c r="B55" t="s">
        <v>96</v>
      </c>
      <c r="C55" t="s">
        <v>19</v>
      </c>
      <c r="D55" s="1011">
        <v>45498.376388888886</v>
      </c>
      <c r="E55" t="s">
        <v>10</v>
      </c>
      <c r="F55" t="s">
        <v>10</v>
      </c>
      <c r="G55" t="s">
        <v>10</v>
      </c>
    </row>
    <row r="56" spans="1:7">
      <c r="A56" t="s">
        <v>97</v>
      </c>
      <c r="B56" t="s">
        <v>96</v>
      </c>
      <c r="C56" t="s">
        <v>19</v>
      </c>
      <c r="D56" s="1011">
        <v>45498.376388888886</v>
      </c>
      <c r="E56" t="s">
        <v>10</v>
      </c>
      <c r="F56" t="s">
        <v>10</v>
      </c>
      <c r="G56" t="s">
        <v>10</v>
      </c>
    </row>
    <row r="57" spans="1:7">
      <c r="A57" t="s">
        <v>98</v>
      </c>
      <c r="B57" t="s">
        <v>96</v>
      </c>
      <c r="C57" t="s">
        <v>19</v>
      </c>
      <c r="D57" s="1011">
        <v>45498.376388888886</v>
      </c>
      <c r="E57" t="s">
        <v>10</v>
      </c>
      <c r="F57" t="s">
        <v>10</v>
      </c>
      <c r="G57" t="s">
        <v>10</v>
      </c>
    </row>
    <row r="58" spans="1:7">
      <c r="A58" t="s">
        <v>99</v>
      </c>
      <c r="B58" t="s">
        <v>96</v>
      </c>
      <c r="C58" t="s">
        <v>19</v>
      </c>
      <c r="D58" s="1011">
        <v>45498.376388888886</v>
      </c>
      <c r="E58" t="s">
        <v>10</v>
      </c>
      <c r="F58" t="s">
        <v>10</v>
      </c>
      <c r="G58" t="s">
        <v>10</v>
      </c>
    </row>
    <row r="59" spans="1:7">
      <c r="A59" t="s">
        <v>100</v>
      </c>
      <c r="B59" t="s">
        <v>96</v>
      </c>
      <c r="C59" t="s">
        <v>19</v>
      </c>
      <c r="D59" s="1011">
        <v>45498.376388888886</v>
      </c>
      <c r="E59" t="s">
        <v>10</v>
      </c>
      <c r="F59" t="s">
        <v>10</v>
      </c>
      <c r="G59" t="s">
        <v>10</v>
      </c>
    </row>
    <row r="60" spans="1:7">
      <c r="A60" t="s">
        <v>101</v>
      </c>
      <c r="B60" t="s">
        <v>102</v>
      </c>
      <c r="C60" t="s">
        <v>19</v>
      </c>
      <c r="D60" s="1011">
        <v>45498.376388888886</v>
      </c>
      <c r="E60" t="s">
        <v>10</v>
      </c>
      <c r="F60" t="s">
        <v>10</v>
      </c>
      <c r="G60" t="s">
        <v>10</v>
      </c>
    </row>
    <row r="61" spans="1:7">
      <c r="A61" t="s">
        <v>103</v>
      </c>
      <c r="B61" t="s">
        <v>102</v>
      </c>
      <c r="C61" t="s">
        <v>19</v>
      </c>
      <c r="D61" s="1011">
        <v>45498.376388888886</v>
      </c>
      <c r="E61" t="s">
        <v>10</v>
      </c>
      <c r="F61" t="s">
        <v>10</v>
      </c>
      <c r="G61" t="s">
        <v>10</v>
      </c>
    </row>
    <row r="62" spans="1:7">
      <c r="A62" t="s">
        <v>104</v>
      </c>
      <c r="B62" t="s">
        <v>105</v>
      </c>
      <c r="C62" t="s">
        <v>19</v>
      </c>
      <c r="D62" s="1011">
        <v>45498.376388888886</v>
      </c>
      <c r="E62" t="s">
        <v>10</v>
      </c>
      <c r="F62" t="s">
        <v>10</v>
      </c>
      <c r="G62" t="s">
        <v>10</v>
      </c>
    </row>
    <row r="63" spans="1:7">
      <c r="A63" t="s">
        <v>106</v>
      </c>
      <c r="B63" t="s">
        <v>107</v>
      </c>
      <c r="C63" t="s">
        <v>9</v>
      </c>
      <c r="D63" s="1011">
        <v>45498.376388888886</v>
      </c>
      <c r="E63" t="s">
        <v>10</v>
      </c>
      <c r="F63" t="s">
        <v>10</v>
      </c>
      <c r="G63" t="s">
        <v>10</v>
      </c>
    </row>
    <row r="64" spans="1:7">
      <c r="A64" t="s">
        <v>108</v>
      </c>
      <c r="B64" t="s">
        <v>109</v>
      </c>
      <c r="C64" t="s">
        <v>9</v>
      </c>
      <c r="D64" s="1011">
        <v>45498.376388888886</v>
      </c>
      <c r="E64" t="s">
        <v>10</v>
      </c>
      <c r="F64" t="s">
        <v>10</v>
      </c>
      <c r="G64" t="s">
        <v>10</v>
      </c>
    </row>
    <row r="65" spans="1:7">
      <c r="A65" t="s">
        <v>110</v>
      </c>
      <c r="B65" t="s">
        <v>107</v>
      </c>
      <c r="C65" t="s">
        <v>9</v>
      </c>
      <c r="D65" s="1011">
        <v>45498.376388888886</v>
      </c>
      <c r="E65" t="s">
        <v>10</v>
      </c>
      <c r="F65" t="s">
        <v>10</v>
      </c>
      <c r="G65" t="s">
        <v>10</v>
      </c>
    </row>
    <row r="66" spans="1:7">
      <c r="A66" t="s">
        <v>111</v>
      </c>
      <c r="B66" t="s">
        <v>112</v>
      </c>
      <c r="C66" t="s">
        <v>9</v>
      </c>
      <c r="D66" s="1011">
        <v>45498.376388888886</v>
      </c>
      <c r="E66" t="s">
        <v>10</v>
      </c>
      <c r="F66" t="s">
        <v>10</v>
      </c>
      <c r="G66" t="s">
        <v>10</v>
      </c>
    </row>
    <row r="67" spans="1:7">
      <c r="A67" t="s">
        <v>113</v>
      </c>
      <c r="B67" t="s">
        <v>114</v>
      </c>
      <c r="C67" t="s">
        <v>9</v>
      </c>
      <c r="D67" s="1011">
        <v>45498.376388888886</v>
      </c>
      <c r="E67" t="s">
        <v>10</v>
      </c>
      <c r="F67" t="s">
        <v>10</v>
      </c>
      <c r="G67" t="s">
        <v>10</v>
      </c>
    </row>
    <row r="68" spans="1:7">
      <c r="A68" t="s">
        <v>115</v>
      </c>
      <c r="C68" t="s">
        <v>9</v>
      </c>
      <c r="D68" s="1011">
        <v>45498.376388888886</v>
      </c>
      <c r="E68" t="s">
        <v>10</v>
      </c>
      <c r="F68" t="s">
        <v>10</v>
      </c>
      <c r="G68" t="s">
        <v>10</v>
      </c>
    </row>
    <row r="69" spans="1:7">
      <c r="A69" t="s">
        <v>116</v>
      </c>
      <c r="B69" t="s">
        <v>117</v>
      </c>
      <c r="C69" t="s">
        <v>19</v>
      </c>
      <c r="D69" s="1011">
        <v>45498.376388888886</v>
      </c>
      <c r="E69" t="s">
        <v>10</v>
      </c>
      <c r="F69" t="s">
        <v>10</v>
      </c>
      <c r="G69" t="s">
        <v>10</v>
      </c>
    </row>
    <row r="70" spans="1:7">
      <c r="A70" t="s">
        <v>118</v>
      </c>
      <c r="B70" t="s">
        <v>119</v>
      </c>
      <c r="C70" t="s">
        <v>9</v>
      </c>
      <c r="D70" s="1011">
        <v>45498.376388888886</v>
      </c>
      <c r="E70" t="s">
        <v>10</v>
      </c>
      <c r="F70" t="s">
        <v>10</v>
      </c>
      <c r="G70" t="s">
        <v>10</v>
      </c>
    </row>
    <row r="71" spans="1:7">
      <c r="A71" t="s">
        <v>120</v>
      </c>
      <c r="B71" t="s">
        <v>121</v>
      </c>
      <c r="C71" t="s">
        <v>9</v>
      </c>
      <c r="D71" s="1011">
        <v>45498.376388888886</v>
      </c>
      <c r="E71" t="s">
        <v>10</v>
      </c>
      <c r="F71" t="s">
        <v>10</v>
      </c>
      <c r="G71" t="s">
        <v>10</v>
      </c>
    </row>
    <row r="72" spans="1:7">
      <c r="A72" t="s">
        <v>122</v>
      </c>
      <c r="B72" t="s">
        <v>123</v>
      </c>
      <c r="C72" t="s">
        <v>19</v>
      </c>
      <c r="D72" s="1011">
        <v>45498.376388888886</v>
      </c>
      <c r="E72" t="s">
        <v>10</v>
      </c>
      <c r="F72" t="s">
        <v>10</v>
      </c>
      <c r="G72" t="s">
        <v>10</v>
      </c>
    </row>
    <row r="73" spans="1:7">
      <c r="A73" t="s">
        <v>124</v>
      </c>
      <c r="B73" t="s">
        <v>125</v>
      </c>
      <c r="C73" t="s">
        <v>19</v>
      </c>
      <c r="D73" s="1011">
        <v>45498.376388888886</v>
      </c>
      <c r="E73" t="s">
        <v>10</v>
      </c>
      <c r="F73" t="s">
        <v>10</v>
      </c>
      <c r="G73" t="s">
        <v>10</v>
      </c>
    </row>
    <row r="74" spans="1:7">
      <c r="A74" t="s">
        <v>126</v>
      </c>
      <c r="B74" t="s">
        <v>127</v>
      </c>
      <c r="C74" t="s">
        <v>19</v>
      </c>
      <c r="D74" s="1011">
        <v>45498.376388888886</v>
      </c>
      <c r="E74" t="s">
        <v>10</v>
      </c>
      <c r="F74" t="s">
        <v>10</v>
      </c>
      <c r="G74" t="s">
        <v>10</v>
      </c>
    </row>
    <row r="75" spans="1:7">
      <c r="A75" t="s">
        <v>128</v>
      </c>
      <c r="B75" t="s">
        <v>129</v>
      </c>
      <c r="C75" t="s">
        <v>19</v>
      </c>
      <c r="D75" s="1011">
        <v>45498.376388888886</v>
      </c>
      <c r="E75" t="s">
        <v>10</v>
      </c>
      <c r="F75" t="s">
        <v>10</v>
      </c>
      <c r="G75" t="s">
        <v>10</v>
      </c>
    </row>
    <row r="76" spans="1:7">
      <c r="A76" t="s">
        <v>130</v>
      </c>
      <c r="B76" t="s">
        <v>129</v>
      </c>
      <c r="C76" t="s">
        <v>19</v>
      </c>
      <c r="D76" s="1011">
        <v>45498.376388888886</v>
      </c>
      <c r="E76" t="s">
        <v>10</v>
      </c>
      <c r="F76" t="s">
        <v>10</v>
      </c>
      <c r="G76" t="s">
        <v>10</v>
      </c>
    </row>
    <row r="77" spans="1:7">
      <c r="A77" t="s">
        <v>131</v>
      </c>
      <c r="B77" t="s">
        <v>132</v>
      </c>
      <c r="C77" t="s">
        <v>9</v>
      </c>
      <c r="D77" s="1011">
        <v>45498.376388888886</v>
      </c>
      <c r="E77" t="s">
        <v>10</v>
      </c>
      <c r="F77" t="s">
        <v>10</v>
      </c>
      <c r="G77" t="s">
        <v>10</v>
      </c>
    </row>
    <row r="78" spans="1:7">
      <c r="A78" t="s">
        <v>133</v>
      </c>
      <c r="B78" t="s">
        <v>129</v>
      </c>
      <c r="C78" t="s">
        <v>19</v>
      </c>
      <c r="D78" s="1011">
        <v>45498.376388888886</v>
      </c>
      <c r="E78" t="s">
        <v>10</v>
      </c>
      <c r="F78" t="s">
        <v>10</v>
      </c>
      <c r="G78" t="s">
        <v>10</v>
      </c>
    </row>
    <row r="79" spans="1:7">
      <c r="A79" t="s">
        <v>134</v>
      </c>
      <c r="B79" t="s">
        <v>129</v>
      </c>
      <c r="C79" t="s">
        <v>19</v>
      </c>
      <c r="D79" s="1011">
        <v>45498.376388888886</v>
      </c>
      <c r="E79" t="s">
        <v>10</v>
      </c>
      <c r="F79" t="s">
        <v>10</v>
      </c>
      <c r="G79" t="s">
        <v>10</v>
      </c>
    </row>
    <row r="80" spans="1:7">
      <c r="A80" t="s">
        <v>135</v>
      </c>
      <c r="B80" t="s">
        <v>136</v>
      </c>
      <c r="C80" t="s">
        <v>9</v>
      </c>
      <c r="D80" s="1011">
        <v>45498.376388888886</v>
      </c>
      <c r="E80" t="s">
        <v>10</v>
      </c>
      <c r="F80" t="s">
        <v>10</v>
      </c>
      <c r="G80" t="s">
        <v>10</v>
      </c>
    </row>
    <row r="81" spans="1:7">
      <c r="A81" t="s">
        <v>137</v>
      </c>
      <c r="B81" t="s">
        <v>138</v>
      </c>
      <c r="C81" t="s">
        <v>9</v>
      </c>
      <c r="D81" s="1011">
        <v>45498.376388888886</v>
      </c>
      <c r="E81" t="s">
        <v>10</v>
      </c>
      <c r="F81" t="s">
        <v>10</v>
      </c>
      <c r="G81" t="s">
        <v>10</v>
      </c>
    </row>
    <row r="82" spans="1:7">
      <c r="A82" t="s">
        <v>139</v>
      </c>
      <c r="B82" t="s">
        <v>140</v>
      </c>
      <c r="C82" t="s">
        <v>9</v>
      </c>
      <c r="D82" s="1011">
        <v>45498.376388888886</v>
      </c>
      <c r="E82" t="s">
        <v>10</v>
      </c>
      <c r="F82" t="s">
        <v>10</v>
      </c>
      <c r="G82" t="s">
        <v>10</v>
      </c>
    </row>
    <row r="83" spans="1:7">
      <c r="A83" t="s">
        <v>141</v>
      </c>
      <c r="C83" t="s">
        <v>9</v>
      </c>
      <c r="D83" s="1011">
        <v>45498.376388888886</v>
      </c>
      <c r="E83" t="s">
        <v>10</v>
      </c>
      <c r="F83" t="s">
        <v>10</v>
      </c>
      <c r="G83" t="s">
        <v>10</v>
      </c>
    </row>
    <row r="84" spans="1:7">
      <c r="A84" t="s">
        <v>142</v>
      </c>
      <c r="B84" t="s">
        <v>143</v>
      </c>
      <c r="C84" t="s">
        <v>9</v>
      </c>
      <c r="D84" s="1011">
        <v>45498.376388888886</v>
      </c>
      <c r="E84" t="s">
        <v>10</v>
      </c>
      <c r="F84" t="s">
        <v>10</v>
      </c>
      <c r="G84" t="s">
        <v>10</v>
      </c>
    </row>
    <row r="85" spans="1:7">
      <c r="A85" t="s">
        <v>144</v>
      </c>
      <c r="B85" t="s">
        <v>145</v>
      </c>
      <c r="C85" t="s">
        <v>9</v>
      </c>
      <c r="D85" s="1011">
        <v>45498.376388888886</v>
      </c>
      <c r="E85" t="s">
        <v>10</v>
      </c>
      <c r="F85" t="s">
        <v>10</v>
      </c>
      <c r="G85" t="s">
        <v>10</v>
      </c>
    </row>
    <row r="86" spans="1:7">
      <c r="A86" t="s">
        <v>146</v>
      </c>
      <c r="B86" t="s">
        <v>147</v>
      </c>
      <c r="C86" t="s">
        <v>9</v>
      </c>
      <c r="D86" s="1011">
        <v>45498.376388888886</v>
      </c>
      <c r="E86" t="s">
        <v>10</v>
      </c>
      <c r="F86" t="s">
        <v>10</v>
      </c>
      <c r="G86" t="s">
        <v>10</v>
      </c>
    </row>
    <row r="87" spans="1:7">
      <c r="A87" t="s">
        <v>148</v>
      </c>
      <c r="C87" t="s">
        <v>19</v>
      </c>
      <c r="D87" s="1011">
        <v>45498.376388888886</v>
      </c>
      <c r="E87" t="s">
        <v>10</v>
      </c>
      <c r="F87" t="s">
        <v>10</v>
      </c>
      <c r="G87" t="s">
        <v>10</v>
      </c>
    </row>
    <row r="88" spans="1:7">
      <c r="A88" t="s">
        <v>149</v>
      </c>
      <c r="B88" t="s">
        <v>150</v>
      </c>
      <c r="C88" t="s">
        <v>9</v>
      </c>
      <c r="D88" s="1011">
        <v>45498.376388888886</v>
      </c>
      <c r="E88" t="s">
        <v>10</v>
      </c>
      <c r="F88" t="s">
        <v>10</v>
      </c>
      <c r="G88" t="s">
        <v>10</v>
      </c>
    </row>
    <row r="89" spans="1:7">
      <c r="A89" t="s">
        <v>151</v>
      </c>
      <c r="B89" t="s">
        <v>152</v>
      </c>
      <c r="C89" t="s">
        <v>9</v>
      </c>
      <c r="D89" s="1011">
        <v>45498.376388888886</v>
      </c>
      <c r="E89" t="s">
        <v>10</v>
      </c>
      <c r="F89" t="s">
        <v>10</v>
      </c>
      <c r="G89" t="s">
        <v>10</v>
      </c>
    </row>
    <row r="90" spans="1:7">
      <c r="A90" t="s">
        <v>153</v>
      </c>
      <c r="B90" t="s">
        <v>154</v>
      </c>
      <c r="C90" t="s">
        <v>9</v>
      </c>
      <c r="D90" s="1011">
        <v>45498.376388888886</v>
      </c>
      <c r="E90" t="s">
        <v>10</v>
      </c>
      <c r="F90" t="s">
        <v>10</v>
      </c>
      <c r="G90" t="s">
        <v>10</v>
      </c>
    </row>
    <row r="91" spans="1:7">
      <c r="A91" t="s">
        <v>155</v>
      </c>
      <c r="B91" t="s">
        <v>156</v>
      </c>
      <c r="C91" t="s">
        <v>9</v>
      </c>
      <c r="D91" s="1011">
        <v>45498.376388888886</v>
      </c>
      <c r="E91" t="s">
        <v>10</v>
      </c>
      <c r="F91" t="s">
        <v>10</v>
      </c>
      <c r="G91" t="s">
        <v>10</v>
      </c>
    </row>
    <row r="92" spans="1:7">
      <c r="A92" t="s">
        <v>157</v>
      </c>
      <c r="B92" t="s">
        <v>158</v>
      </c>
      <c r="C92" t="s">
        <v>9</v>
      </c>
      <c r="D92" s="1011">
        <v>45498.376388888886</v>
      </c>
      <c r="E92" t="s">
        <v>10</v>
      </c>
      <c r="F92" t="s">
        <v>10</v>
      </c>
      <c r="G92" t="s">
        <v>10</v>
      </c>
    </row>
    <row r="93" spans="1:7">
      <c r="A93" t="s">
        <v>159</v>
      </c>
      <c r="B93" t="s">
        <v>160</v>
      </c>
      <c r="C93" t="s">
        <v>9</v>
      </c>
      <c r="D93" s="1011">
        <v>45498.376388888886</v>
      </c>
      <c r="E93" t="s">
        <v>10</v>
      </c>
      <c r="F93" t="s">
        <v>10</v>
      </c>
      <c r="G93" t="s">
        <v>10</v>
      </c>
    </row>
    <row r="94" spans="1:7">
      <c r="A94" t="s">
        <v>161</v>
      </c>
      <c r="B94" t="s">
        <v>162</v>
      </c>
      <c r="C94" t="s">
        <v>9</v>
      </c>
      <c r="D94" s="1011">
        <v>45498.376388888886</v>
      </c>
      <c r="E94" t="s">
        <v>10</v>
      </c>
      <c r="F94" t="s">
        <v>10</v>
      </c>
      <c r="G94" t="s">
        <v>10</v>
      </c>
    </row>
    <row r="95" spans="1:7">
      <c r="A95" t="s">
        <v>163</v>
      </c>
      <c r="B95" t="s">
        <v>164</v>
      </c>
      <c r="C95" t="s">
        <v>9</v>
      </c>
      <c r="D95" s="1011">
        <v>45498.376388888886</v>
      </c>
      <c r="E95" t="s">
        <v>10</v>
      </c>
      <c r="F95" t="s">
        <v>10</v>
      </c>
      <c r="G95" t="s">
        <v>10</v>
      </c>
    </row>
    <row r="96" spans="1:7">
      <c r="A96" t="s">
        <v>165</v>
      </c>
      <c r="B96" t="s">
        <v>166</v>
      </c>
      <c r="C96" t="s">
        <v>19</v>
      </c>
      <c r="D96" s="1011">
        <v>45498.376388888886</v>
      </c>
      <c r="E96" t="s">
        <v>10</v>
      </c>
      <c r="F96" t="s">
        <v>10</v>
      </c>
      <c r="G96" t="s">
        <v>10</v>
      </c>
    </row>
    <row r="97" spans="1:7">
      <c r="A97" t="s">
        <v>167</v>
      </c>
      <c r="B97" t="s">
        <v>166</v>
      </c>
      <c r="C97" t="s">
        <v>19</v>
      </c>
      <c r="D97" s="1011">
        <v>45498.376388888886</v>
      </c>
      <c r="E97" t="s">
        <v>10</v>
      </c>
      <c r="F97" t="s">
        <v>10</v>
      </c>
      <c r="G97" t="s">
        <v>10</v>
      </c>
    </row>
    <row r="98" spans="1:7">
      <c r="A98" t="s">
        <v>168</v>
      </c>
      <c r="B98" t="s">
        <v>169</v>
      </c>
      <c r="C98" t="s">
        <v>9</v>
      </c>
      <c r="D98" s="1011">
        <v>45498.376388888886</v>
      </c>
      <c r="E98" t="s">
        <v>10</v>
      </c>
      <c r="F98" t="s">
        <v>10</v>
      </c>
      <c r="G98" t="s">
        <v>10</v>
      </c>
    </row>
    <row r="99" spans="1:7">
      <c r="A99" t="s">
        <v>170</v>
      </c>
      <c r="C99" t="s">
        <v>9</v>
      </c>
      <c r="D99" s="1011">
        <v>45498.376388888886</v>
      </c>
      <c r="E99" t="s">
        <v>10</v>
      </c>
      <c r="F99" t="s">
        <v>10</v>
      </c>
      <c r="G99" t="s">
        <v>10</v>
      </c>
    </row>
    <row r="100" spans="1:7">
      <c r="A100" t="s">
        <v>171</v>
      </c>
      <c r="C100" t="s">
        <v>19</v>
      </c>
      <c r="D100" s="1011">
        <v>45498.376388888886</v>
      </c>
      <c r="E100" t="s">
        <v>10</v>
      </c>
      <c r="F100" t="s">
        <v>10</v>
      </c>
      <c r="G100" t="s">
        <v>10</v>
      </c>
    </row>
    <row r="101" spans="1:7">
      <c r="A101" t="s">
        <v>172</v>
      </c>
      <c r="C101" t="s">
        <v>19</v>
      </c>
      <c r="D101" s="1011">
        <v>45498.376388888886</v>
      </c>
      <c r="E101" t="s">
        <v>10</v>
      </c>
      <c r="F101" t="s">
        <v>10</v>
      </c>
      <c r="G101" t="s">
        <v>10</v>
      </c>
    </row>
    <row r="102" spans="1:7">
      <c r="A102" t="s">
        <v>173</v>
      </c>
      <c r="C102" t="s">
        <v>19</v>
      </c>
      <c r="D102" s="1011">
        <v>45498.376388888886</v>
      </c>
      <c r="E102" t="s">
        <v>10</v>
      </c>
      <c r="F102" t="s">
        <v>10</v>
      </c>
      <c r="G102" t="s">
        <v>10</v>
      </c>
    </row>
    <row r="103" spans="1:7">
      <c r="A103" t="s">
        <v>174</v>
      </c>
      <c r="C103" t="s">
        <v>19</v>
      </c>
      <c r="D103" s="1011">
        <v>45498.376388888886</v>
      </c>
      <c r="E103" t="s">
        <v>10</v>
      </c>
      <c r="F103" t="s">
        <v>10</v>
      </c>
      <c r="G103" t="s">
        <v>10</v>
      </c>
    </row>
    <row r="104" spans="1:7">
      <c r="A104" t="s">
        <v>175</v>
      </c>
      <c r="C104" t="s">
        <v>19</v>
      </c>
      <c r="D104" s="1011">
        <v>45498.376388888886</v>
      </c>
      <c r="E104" t="s">
        <v>10</v>
      </c>
      <c r="F104" t="s">
        <v>10</v>
      </c>
      <c r="G104" t="s">
        <v>10</v>
      </c>
    </row>
    <row r="105" spans="1:7">
      <c r="A105" t="s">
        <v>176</v>
      </c>
      <c r="C105" t="s">
        <v>19</v>
      </c>
      <c r="D105" s="1011">
        <v>45498.376388888886</v>
      </c>
      <c r="E105" t="s">
        <v>10</v>
      </c>
      <c r="F105" t="s">
        <v>10</v>
      </c>
      <c r="G105" t="s">
        <v>10</v>
      </c>
    </row>
    <row r="106" spans="1:7">
      <c r="A106" t="s">
        <v>177</v>
      </c>
      <c r="B106" t="s">
        <v>129</v>
      </c>
      <c r="C106" t="s">
        <v>19</v>
      </c>
      <c r="D106" s="1011">
        <v>45498.376388888886</v>
      </c>
      <c r="E106" t="s">
        <v>10</v>
      </c>
      <c r="F106" t="s">
        <v>10</v>
      </c>
      <c r="G106" t="s">
        <v>10</v>
      </c>
    </row>
    <row r="107" spans="1:7">
      <c r="A107" t="s">
        <v>178</v>
      </c>
      <c r="C107" t="s">
        <v>19</v>
      </c>
      <c r="D107" s="1011">
        <v>45498.376388888886</v>
      </c>
      <c r="E107" t="s">
        <v>10</v>
      </c>
      <c r="F107" t="s">
        <v>10</v>
      </c>
      <c r="G107" t="s">
        <v>10</v>
      </c>
    </row>
    <row r="108" spans="1:7">
      <c r="A108" t="s">
        <v>179</v>
      </c>
      <c r="C108" t="s">
        <v>19</v>
      </c>
      <c r="D108" s="1011">
        <v>45498.376388888886</v>
      </c>
      <c r="E108" t="s">
        <v>10</v>
      </c>
      <c r="F108" t="s">
        <v>10</v>
      </c>
      <c r="G108" t="s">
        <v>10</v>
      </c>
    </row>
    <row r="109" spans="1:7">
      <c r="A109" t="s">
        <v>180</v>
      </c>
      <c r="C109" t="s">
        <v>19</v>
      </c>
      <c r="D109" s="1011">
        <v>45498.376388888886</v>
      </c>
      <c r="E109" t="s">
        <v>10</v>
      </c>
      <c r="F109" t="s">
        <v>10</v>
      </c>
      <c r="G109" t="s">
        <v>10</v>
      </c>
    </row>
    <row r="110" spans="1:7">
      <c r="A110" t="s">
        <v>181</v>
      </c>
      <c r="B110" t="s">
        <v>182</v>
      </c>
      <c r="C110" t="s">
        <v>19</v>
      </c>
      <c r="D110" s="1011">
        <v>45498.376388888886</v>
      </c>
      <c r="E110" t="s">
        <v>10</v>
      </c>
      <c r="F110" t="s">
        <v>10</v>
      </c>
      <c r="G110" t="s">
        <v>10</v>
      </c>
    </row>
    <row r="111" spans="1:7">
      <c r="A111" t="s">
        <v>183</v>
      </c>
      <c r="B111" t="s">
        <v>184</v>
      </c>
      <c r="C111" t="s">
        <v>9</v>
      </c>
      <c r="D111" s="1011">
        <v>45498.376388888886</v>
      </c>
      <c r="E111" t="s">
        <v>10</v>
      </c>
      <c r="F111" t="s">
        <v>10</v>
      </c>
      <c r="G111" t="s">
        <v>10</v>
      </c>
    </row>
    <row r="112" spans="1:7">
      <c r="A112" t="s">
        <v>185</v>
      </c>
      <c r="B112" t="s">
        <v>184</v>
      </c>
      <c r="C112" t="s">
        <v>9</v>
      </c>
      <c r="D112" s="1011">
        <v>45498.376388888886</v>
      </c>
      <c r="E112" t="s">
        <v>10</v>
      </c>
      <c r="F112" t="s">
        <v>10</v>
      </c>
      <c r="G112" t="s">
        <v>10</v>
      </c>
    </row>
    <row r="113" spans="1:7">
      <c r="A113" t="s">
        <v>186</v>
      </c>
      <c r="B113" t="s">
        <v>184</v>
      </c>
      <c r="C113" t="s">
        <v>9</v>
      </c>
      <c r="D113" s="1011">
        <v>45498.376388888886</v>
      </c>
      <c r="E113" t="s">
        <v>10</v>
      </c>
      <c r="F113" t="s">
        <v>10</v>
      </c>
      <c r="G113" t="s">
        <v>10</v>
      </c>
    </row>
    <row r="114" spans="1:7">
      <c r="A114" t="s">
        <v>187</v>
      </c>
      <c r="B114" t="s">
        <v>184</v>
      </c>
      <c r="C114" t="s">
        <v>9</v>
      </c>
      <c r="D114" s="1011">
        <v>45498.376388888886</v>
      </c>
      <c r="E114" t="s">
        <v>10</v>
      </c>
      <c r="F114" t="s">
        <v>10</v>
      </c>
      <c r="G114" t="s">
        <v>10</v>
      </c>
    </row>
    <row r="115" spans="1:7">
      <c r="A115" t="s">
        <v>188</v>
      </c>
      <c r="B115" t="s">
        <v>189</v>
      </c>
      <c r="C115" t="s">
        <v>19</v>
      </c>
      <c r="D115" s="1011">
        <v>45498.376388888886</v>
      </c>
      <c r="E115" t="s">
        <v>10</v>
      </c>
      <c r="F115" t="s">
        <v>10</v>
      </c>
      <c r="G115" t="s">
        <v>10</v>
      </c>
    </row>
    <row r="116" spans="1:7">
      <c r="A116" t="s">
        <v>190</v>
      </c>
      <c r="B116" t="s">
        <v>189</v>
      </c>
      <c r="C116" t="s">
        <v>19</v>
      </c>
      <c r="D116" s="1011">
        <v>45498.376388888886</v>
      </c>
      <c r="E116" t="s">
        <v>10</v>
      </c>
      <c r="F116" t="s">
        <v>10</v>
      </c>
      <c r="G116" t="s">
        <v>10</v>
      </c>
    </row>
    <row r="117" spans="1:7">
      <c r="A117" t="s">
        <v>191</v>
      </c>
      <c r="B117" t="s">
        <v>189</v>
      </c>
      <c r="C117" t="s">
        <v>19</v>
      </c>
      <c r="D117" s="1011">
        <v>45498.376388888886</v>
      </c>
      <c r="E117" t="s">
        <v>10</v>
      </c>
      <c r="F117" t="s">
        <v>10</v>
      </c>
      <c r="G117" t="s">
        <v>10</v>
      </c>
    </row>
    <row r="118" spans="1:7">
      <c r="A118" t="s">
        <v>192</v>
      </c>
      <c r="B118" t="s">
        <v>193</v>
      </c>
      <c r="C118" t="s">
        <v>9</v>
      </c>
      <c r="D118" s="1011">
        <v>45498.376388888886</v>
      </c>
      <c r="E118" t="s">
        <v>10</v>
      </c>
      <c r="F118" t="s">
        <v>10</v>
      </c>
      <c r="G118" t="s">
        <v>10</v>
      </c>
    </row>
    <row r="119" spans="1:7">
      <c r="A119" t="s">
        <v>194</v>
      </c>
      <c r="B119" t="s">
        <v>195</v>
      </c>
      <c r="C119" t="s">
        <v>9</v>
      </c>
      <c r="D119" s="1011">
        <v>45498.376388888886</v>
      </c>
      <c r="E119" t="s">
        <v>10</v>
      </c>
      <c r="F119" t="s">
        <v>10</v>
      </c>
      <c r="G119" t="s">
        <v>10</v>
      </c>
    </row>
    <row r="120" spans="1:7">
      <c r="A120" t="s">
        <v>196</v>
      </c>
      <c r="B120" t="s">
        <v>197</v>
      </c>
      <c r="C120" t="s">
        <v>9</v>
      </c>
      <c r="D120" s="1011">
        <v>45498.376388888886</v>
      </c>
      <c r="E120" t="s">
        <v>10</v>
      </c>
      <c r="F120" t="s">
        <v>10</v>
      </c>
      <c r="G120" t="s">
        <v>10</v>
      </c>
    </row>
    <row r="121" spans="1:7">
      <c r="A121" t="s">
        <v>198</v>
      </c>
      <c r="B121" t="s">
        <v>199</v>
      </c>
      <c r="C121" t="s">
        <v>19</v>
      </c>
      <c r="D121" s="1011">
        <v>45498.376388888886</v>
      </c>
      <c r="E121" t="s">
        <v>10</v>
      </c>
      <c r="F121" t="s">
        <v>10</v>
      </c>
      <c r="G121" t="s">
        <v>10</v>
      </c>
    </row>
    <row r="122" spans="1:7">
      <c r="A122" t="s">
        <v>200</v>
      </c>
      <c r="B122" t="s">
        <v>199</v>
      </c>
      <c r="C122" t="s">
        <v>19</v>
      </c>
      <c r="D122" s="1011">
        <v>45498.376388888886</v>
      </c>
      <c r="E122" t="s">
        <v>10</v>
      </c>
      <c r="F122" t="s">
        <v>10</v>
      </c>
      <c r="G122" t="s">
        <v>10</v>
      </c>
    </row>
    <row r="123" spans="1:7">
      <c r="A123" t="s">
        <v>201</v>
      </c>
      <c r="B123" t="s">
        <v>202</v>
      </c>
      <c r="C123" t="s">
        <v>19</v>
      </c>
      <c r="D123" s="1011">
        <v>45498.376388888886</v>
      </c>
      <c r="E123" t="s">
        <v>10</v>
      </c>
      <c r="F123" t="s">
        <v>10</v>
      </c>
      <c r="G123" t="s">
        <v>10</v>
      </c>
    </row>
    <row r="124" spans="1:7">
      <c r="A124" t="s">
        <v>203</v>
      </c>
      <c r="B124" t="s">
        <v>204</v>
      </c>
      <c r="C124" t="s">
        <v>19</v>
      </c>
      <c r="D124" s="1011">
        <v>45498.376388888886</v>
      </c>
      <c r="E124" t="s">
        <v>10</v>
      </c>
      <c r="F124" t="s">
        <v>10</v>
      </c>
      <c r="G124" t="s">
        <v>10</v>
      </c>
    </row>
    <row r="125" spans="1:7">
      <c r="A125" t="s">
        <v>205</v>
      </c>
      <c r="B125" t="s">
        <v>206</v>
      </c>
      <c r="C125" t="s">
        <v>19</v>
      </c>
      <c r="D125" s="1011">
        <v>45498.376388888886</v>
      </c>
      <c r="E125" t="s">
        <v>10</v>
      </c>
      <c r="F125" t="s">
        <v>10</v>
      </c>
      <c r="G125" t="s">
        <v>10</v>
      </c>
    </row>
    <row r="126" spans="1:7">
      <c r="A126" t="s">
        <v>207</v>
      </c>
      <c r="B126" t="s">
        <v>208</v>
      </c>
      <c r="C126" t="s">
        <v>9</v>
      </c>
      <c r="D126" s="1011">
        <v>45498.376388888886</v>
      </c>
      <c r="E126" t="s">
        <v>10</v>
      </c>
      <c r="F126" t="s">
        <v>10</v>
      </c>
      <c r="G126" t="s">
        <v>10</v>
      </c>
    </row>
    <row r="127" spans="1:7">
      <c r="A127" t="s">
        <v>209</v>
      </c>
      <c r="B127" t="s">
        <v>210</v>
      </c>
      <c r="C127" t="s">
        <v>9</v>
      </c>
      <c r="D127" s="1011">
        <v>45498.376388888886</v>
      </c>
      <c r="E127" t="s">
        <v>10</v>
      </c>
      <c r="F127" t="s">
        <v>10</v>
      </c>
      <c r="G127" t="s">
        <v>10</v>
      </c>
    </row>
    <row r="128" spans="1:7">
      <c r="A128" t="s">
        <v>211</v>
      </c>
      <c r="B128" t="s">
        <v>202</v>
      </c>
      <c r="C128" t="s">
        <v>19</v>
      </c>
      <c r="D128" s="1011">
        <v>45498.376388888886</v>
      </c>
      <c r="E128" t="s">
        <v>10</v>
      </c>
      <c r="F128" t="s">
        <v>10</v>
      </c>
      <c r="G128" t="s">
        <v>10</v>
      </c>
    </row>
    <row r="129" spans="1:7">
      <c r="A129" t="s">
        <v>212</v>
      </c>
      <c r="B129" t="s">
        <v>213</v>
      </c>
      <c r="C129" t="s">
        <v>9</v>
      </c>
      <c r="D129" s="1011">
        <v>45498.376388888886</v>
      </c>
      <c r="E129" t="s">
        <v>10</v>
      </c>
      <c r="F129" t="s">
        <v>10</v>
      </c>
      <c r="G129" t="s">
        <v>10</v>
      </c>
    </row>
    <row r="130" spans="1:7">
      <c r="A130" t="s">
        <v>214</v>
      </c>
      <c r="B130" t="s">
        <v>215</v>
      </c>
      <c r="C130" t="s">
        <v>9</v>
      </c>
      <c r="D130" s="1011">
        <v>45498.376388888886</v>
      </c>
      <c r="E130" t="s">
        <v>10</v>
      </c>
      <c r="F130" t="s">
        <v>10</v>
      </c>
      <c r="G130" t="s">
        <v>10</v>
      </c>
    </row>
    <row r="131" spans="1:7">
      <c r="A131" t="s">
        <v>216</v>
      </c>
      <c r="C131" t="s">
        <v>19</v>
      </c>
      <c r="D131" s="1011">
        <v>45498.376388888886</v>
      </c>
      <c r="E131" t="s">
        <v>10</v>
      </c>
      <c r="F131" t="s">
        <v>10</v>
      </c>
      <c r="G131" t="s">
        <v>10</v>
      </c>
    </row>
    <row r="132" spans="1:7">
      <c r="A132" t="s">
        <v>217</v>
      </c>
      <c r="B132" t="s">
        <v>213</v>
      </c>
      <c r="C132" t="s">
        <v>9</v>
      </c>
      <c r="D132" s="1011">
        <v>45498.376388888886</v>
      </c>
      <c r="E132" t="s">
        <v>10</v>
      </c>
      <c r="F132" t="s">
        <v>10</v>
      </c>
      <c r="G132" t="s">
        <v>10</v>
      </c>
    </row>
    <row r="133" spans="1:7">
      <c r="A133" t="s">
        <v>218</v>
      </c>
      <c r="B133" t="s">
        <v>219</v>
      </c>
      <c r="C133" t="s">
        <v>9</v>
      </c>
      <c r="D133" s="1011">
        <v>45498.376388888886</v>
      </c>
      <c r="E133" t="s">
        <v>10</v>
      </c>
      <c r="F133" t="s">
        <v>10</v>
      </c>
      <c r="G133" t="s">
        <v>10</v>
      </c>
    </row>
    <row r="134" spans="1:7">
      <c r="A134" t="s">
        <v>220</v>
      </c>
      <c r="B134" t="s">
        <v>213</v>
      </c>
      <c r="C134" t="s">
        <v>9</v>
      </c>
      <c r="D134" s="1011">
        <v>45498.376388888886</v>
      </c>
      <c r="E134" t="s">
        <v>10</v>
      </c>
      <c r="F134" t="s">
        <v>10</v>
      </c>
      <c r="G134" t="s">
        <v>10</v>
      </c>
    </row>
    <row r="135" spans="1:7">
      <c r="A135" t="s">
        <v>221</v>
      </c>
      <c r="B135" t="s">
        <v>213</v>
      </c>
      <c r="C135" t="s">
        <v>9</v>
      </c>
      <c r="D135" s="1011">
        <v>45498.376388888886</v>
      </c>
      <c r="E135" t="s">
        <v>10</v>
      </c>
      <c r="F135" t="s">
        <v>10</v>
      </c>
      <c r="G135" t="s">
        <v>10</v>
      </c>
    </row>
    <row r="136" spans="1:7">
      <c r="A136" t="s">
        <v>222</v>
      </c>
      <c r="B136" t="s">
        <v>213</v>
      </c>
      <c r="C136" t="s">
        <v>9</v>
      </c>
      <c r="D136" s="1011">
        <v>45498.376388888886</v>
      </c>
      <c r="E136" t="s">
        <v>10</v>
      </c>
      <c r="F136" t="s">
        <v>10</v>
      </c>
      <c r="G136" t="s">
        <v>10</v>
      </c>
    </row>
    <row r="137" spans="1:7">
      <c r="A137" t="s">
        <v>223</v>
      </c>
      <c r="B137" t="s">
        <v>215</v>
      </c>
      <c r="C137" t="s">
        <v>9</v>
      </c>
      <c r="D137" s="1011">
        <v>45498.376388888886</v>
      </c>
      <c r="E137" t="s">
        <v>10</v>
      </c>
      <c r="F137" t="s">
        <v>10</v>
      </c>
      <c r="G137" t="s">
        <v>10</v>
      </c>
    </row>
    <row r="138" spans="1:7">
      <c r="A138" t="s">
        <v>224</v>
      </c>
      <c r="B138" t="s">
        <v>225</v>
      </c>
      <c r="C138" t="s">
        <v>19</v>
      </c>
      <c r="D138" s="1011">
        <v>45498.376388888886</v>
      </c>
      <c r="E138" t="s">
        <v>10</v>
      </c>
      <c r="F138" t="s">
        <v>10</v>
      </c>
      <c r="G138" t="s">
        <v>10</v>
      </c>
    </row>
    <row r="139" spans="1:7">
      <c r="A139" t="s">
        <v>226</v>
      </c>
      <c r="B139" t="s">
        <v>225</v>
      </c>
      <c r="C139" t="s">
        <v>19</v>
      </c>
      <c r="D139" s="1011">
        <v>45498.376388888886</v>
      </c>
      <c r="E139" t="s">
        <v>10</v>
      </c>
      <c r="F139" t="s">
        <v>10</v>
      </c>
      <c r="G139" t="s">
        <v>10</v>
      </c>
    </row>
    <row r="140" spans="1:7">
      <c r="A140" t="s">
        <v>227</v>
      </c>
      <c r="B140" t="s">
        <v>215</v>
      </c>
      <c r="C140" t="s">
        <v>9</v>
      </c>
      <c r="D140" s="1011">
        <v>45498.376388888886</v>
      </c>
      <c r="E140" t="s">
        <v>10</v>
      </c>
      <c r="F140" t="s">
        <v>10</v>
      </c>
      <c r="G140" t="s">
        <v>10</v>
      </c>
    </row>
    <row r="141" spans="1:7">
      <c r="A141" t="s">
        <v>228</v>
      </c>
      <c r="C141" t="s">
        <v>19</v>
      </c>
      <c r="D141" s="1011">
        <v>45498.376388888886</v>
      </c>
      <c r="E141" t="s">
        <v>10</v>
      </c>
      <c r="F141" t="s">
        <v>10</v>
      </c>
      <c r="G141" t="s">
        <v>10</v>
      </c>
    </row>
    <row r="142" spans="1:7">
      <c r="A142" t="s">
        <v>229</v>
      </c>
      <c r="B142" t="s">
        <v>215</v>
      </c>
      <c r="C142" t="s">
        <v>9</v>
      </c>
      <c r="D142" s="1011">
        <v>45498.376388888886</v>
      </c>
      <c r="E142" t="s">
        <v>10</v>
      </c>
      <c r="F142" t="s">
        <v>10</v>
      </c>
      <c r="G142" t="s">
        <v>10</v>
      </c>
    </row>
    <row r="143" spans="1:7">
      <c r="A143" t="s">
        <v>230</v>
      </c>
      <c r="B143" t="s">
        <v>215</v>
      </c>
      <c r="C143" t="s">
        <v>9</v>
      </c>
      <c r="D143" s="1011">
        <v>45498.376388888886</v>
      </c>
      <c r="E143" t="s">
        <v>10</v>
      </c>
      <c r="F143" t="s">
        <v>10</v>
      </c>
      <c r="G143" t="s">
        <v>10</v>
      </c>
    </row>
    <row r="144" spans="1:7">
      <c r="A144" t="s">
        <v>231</v>
      </c>
      <c r="B144" t="s">
        <v>215</v>
      </c>
      <c r="C144" t="s">
        <v>9</v>
      </c>
      <c r="D144" s="1011">
        <v>45498.376388888886</v>
      </c>
      <c r="E144" t="s">
        <v>10</v>
      </c>
      <c r="F144" t="s">
        <v>10</v>
      </c>
      <c r="G144" t="s">
        <v>10</v>
      </c>
    </row>
    <row r="145" spans="1:7">
      <c r="A145" t="s">
        <v>232</v>
      </c>
      <c r="B145" t="s">
        <v>233</v>
      </c>
      <c r="C145" t="s">
        <v>9</v>
      </c>
      <c r="D145" s="1011">
        <v>45498.376388888886</v>
      </c>
      <c r="E145" t="s">
        <v>10</v>
      </c>
      <c r="F145" t="s">
        <v>10</v>
      </c>
      <c r="G145" t="s">
        <v>10</v>
      </c>
    </row>
    <row r="146" spans="1:7">
      <c r="A146" t="s">
        <v>234</v>
      </c>
      <c r="C146" t="s">
        <v>19</v>
      </c>
      <c r="D146" s="1011">
        <v>45498.377083333333</v>
      </c>
      <c r="E146" t="s">
        <v>10</v>
      </c>
      <c r="F146" t="s">
        <v>10</v>
      </c>
      <c r="G146" t="s">
        <v>10</v>
      </c>
    </row>
    <row r="147" spans="1:7">
      <c r="A147" t="s">
        <v>235</v>
      </c>
      <c r="B147" t="s">
        <v>215</v>
      </c>
      <c r="C147" t="s">
        <v>9</v>
      </c>
      <c r="D147" s="1011">
        <v>45498.377083333333</v>
      </c>
      <c r="E147" t="s">
        <v>10</v>
      </c>
      <c r="F147" t="s">
        <v>10</v>
      </c>
      <c r="G147" t="s">
        <v>10</v>
      </c>
    </row>
    <row r="148" spans="1:7">
      <c r="A148" t="s">
        <v>236</v>
      </c>
      <c r="C148" t="s">
        <v>9</v>
      </c>
      <c r="D148" s="1011">
        <v>45498.377083333333</v>
      </c>
      <c r="E148" t="s">
        <v>10</v>
      </c>
      <c r="F148" t="s">
        <v>10</v>
      </c>
      <c r="G148" t="s">
        <v>10</v>
      </c>
    </row>
    <row r="149" spans="1:7">
      <c r="A149" t="s">
        <v>237</v>
      </c>
      <c r="B149" t="s">
        <v>215</v>
      </c>
      <c r="C149" t="s">
        <v>9</v>
      </c>
      <c r="D149" s="1011">
        <v>45498.377083333333</v>
      </c>
      <c r="E149" t="s">
        <v>10</v>
      </c>
      <c r="F149" t="s">
        <v>10</v>
      </c>
      <c r="G149" t="s">
        <v>10</v>
      </c>
    </row>
    <row r="150" spans="1:7">
      <c r="A150" t="s">
        <v>238</v>
      </c>
      <c r="B150" t="s">
        <v>215</v>
      </c>
      <c r="C150" t="s">
        <v>9</v>
      </c>
      <c r="D150" s="1011">
        <v>45498.377083333333</v>
      </c>
      <c r="E150" t="s">
        <v>10</v>
      </c>
      <c r="F150" t="s">
        <v>10</v>
      </c>
      <c r="G150" t="s">
        <v>10</v>
      </c>
    </row>
    <row r="151" spans="1:7">
      <c r="A151" t="s">
        <v>239</v>
      </c>
      <c r="B151" t="s">
        <v>215</v>
      </c>
      <c r="C151" t="s">
        <v>9</v>
      </c>
      <c r="D151" s="1011">
        <v>45498.377083333333</v>
      </c>
      <c r="E151" t="s">
        <v>10</v>
      </c>
      <c r="F151" t="s">
        <v>10</v>
      </c>
      <c r="G151" t="s">
        <v>10</v>
      </c>
    </row>
    <row r="152" spans="1:7">
      <c r="A152" t="s">
        <v>240</v>
      </c>
      <c r="B152" t="s">
        <v>215</v>
      </c>
      <c r="C152" t="s">
        <v>9</v>
      </c>
      <c r="D152" s="1011">
        <v>45498.377083333333</v>
      </c>
      <c r="E152" t="s">
        <v>10</v>
      </c>
      <c r="F152" t="s">
        <v>10</v>
      </c>
      <c r="G152" t="s">
        <v>10</v>
      </c>
    </row>
    <row r="153" spans="1:7">
      <c r="A153" t="s">
        <v>241</v>
      </c>
      <c r="B153" t="s">
        <v>215</v>
      </c>
      <c r="C153" t="s">
        <v>9</v>
      </c>
      <c r="D153" s="1011">
        <v>45498.377083333333</v>
      </c>
      <c r="E153" t="s">
        <v>10</v>
      </c>
      <c r="F153" t="s">
        <v>10</v>
      </c>
      <c r="G153" t="s">
        <v>10</v>
      </c>
    </row>
    <row r="154" spans="1:7">
      <c r="A154" t="s">
        <v>242</v>
      </c>
      <c r="B154" t="s">
        <v>243</v>
      </c>
      <c r="C154" t="s">
        <v>9</v>
      </c>
      <c r="D154" s="1011">
        <v>45498.377083333333</v>
      </c>
      <c r="E154" t="s">
        <v>10</v>
      </c>
      <c r="F154" t="s">
        <v>10</v>
      </c>
      <c r="G154" t="s">
        <v>10</v>
      </c>
    </row>
    <row r="155" spans="1:7">
      <c r="A155" t="s">
        <v>244</v>
      </c>
      <c r="B155" t="s">
        <v>243</v>
      </c>
      <c r="C155" t="s">
        <v>9</v>
      </c>
      <c r="D155" s="1011">
        <v>45498.377083333333</v>
      </c>
      <c r="E155" t="s">
        <v>10</v>
      </c>
      <c r="F155" t="s">
        <v>10</v>
      </c>
      <c r="G155" t="s">
        <v>10</v>
      </c>
    </row>
    <row r="156" spans="1:7">
      <c r="A156" t="s">
        <v>245</v>
      </c>
      <c r="B156" t="s">
        <v>243</v>
      </c>
      <c r="C156" t="s">
        <v>9</v>
      </c>
      <c r="D156" s="1011">
        <v>45498.377083333333</v>
      </c>
      <c r="E156" t="s">
        <v>10</v>
      </c>
      <c r="F156" t="s">
        <v>10</v>
      </c>
      <c r="G156" t="s">
        <v>10</v>
      </c>
    </row>
    <row r="157" spans="1:7">
      <c r="A157" t="s">
        <v>246</v>
      </c>
      <c r="B157" t="s">
        <v>247</v>
      </c>
      <c r="C157" t="s">
        <v>9</v>
      </c>
      <c r="D157" s="1011">
        <v>45498.377083333333</v>
      </c>
      <c r="E157" t="s">
        <v>10</v>
      </c>
      <c r="F157" t="s">
        <v>10</v>
      </c>
      <c r="G157" t="s">
        <v>10</v>
      </c>
    </row>
    <row r="158" spans="1:7">
      <c r="A158" t="s">
        <v>248</v>
      </c>
      <c r="B158" t="s">
        <v>249</v>
      </c>
      <c r="C158" t="s">
        <v>9</v>
      </c>
      <c r="D158" s="1011">
        <v>45498.377083333333</v>
      </c>
      <c r="E158" t="s">
        <v>10</v>
      </c>
      <c r="F158" t="s">
        <v>10</v>
      </c>
      <c r="G158" t="s">
        <v>10</v>
      </c>
    </row>
    <row r="159" spans="1:7">
      <c r="A159" t="s">
        <v>250</v>
      </c>
      <c r="B159" t="s">
        <v>251</v>
      </c>
      <c r="C159" t="s">
        <v>9</v>
      </c>
      <c r="D159" s="1011">
        <v>45498.377083333333</v>
      </c>
      <c r="E159" t="s">
        <v>10</v>
      </c>
      <c r="F159" t="s">
        <v>10</v>
      </c>
      <c r="G159" t="s">
        <v>10</v>
      </c>
    </row>
    <row r="160" spans="1:7">
      <c r="A160" t="s">
        <v>252</v>
      </c>
      <c r="C160" t="s">
        <v>19</v>
      </c>
      <c r="D160" s="1011">
        <v>45498.377083333333</v>
      </c>
      <c r="E160" t="s">
        <v>10</v>
      </c>
      <c r="F160" t="s">
        <v>10</v>
      </c>
      <c r="G160" t="s">
        <v>10</v>
      </c>
    </row>
    <row r="161" spans="1:7">
      <c r="A161" t="s">
        <v>253</v>
      </c>
      <c r="B161" t="s">
        <v>254</v>
      </c>
      <c r="C161" t="s">
        <v>9</v>
      </c>
      <c r="D161" s="1011">
        <v>45498.377083333333</v>
      </c>
      <c r="E161" t="s">
        <v>10</v>
      </c>
      <c r="F161" t="s">
        <v>10</v>
      </c>
      <c r="G161" t="s">
        <v>10</v>
      </c>
    </row>
    <row r="162" spans="1:7">
      <c r="A162" t="s">
        <v>255</v>
      </c>
      <c r="B162" t="s">
        <v>256</v>
      </c>
      <c r="C162" t="s">
        <v>9</v>
      </c>
      <c r="D162" s="1011">
        <v>45498.377083333333</v>
      </c>
      <c r="E162" t="s">
        <v>10</v>
      </c>
      <c r="F162" t="s">
        <v>10</v>
      </c>
      <c r="G162" t="s">
        <v>10</v>
      </c>
    </row>
    <row r="163" spans="1:7">
      <c r="A163" t="s">
        <v>257</v>
      </c>
      <c r="B163" t="s">
        <v>258</v>
      </c>
      <c r="C163" t="s">
        <v>9</v>
      </c>
      <c r="D163" s="1011">
        <v>45498.377083333333</v>
      </c>
      <c r="E163" t="s">
        <v>10</v>
      </c>
      <c r="F163" t="s">
        <v>10</v>
      </c>
      <c r="G163" t="s">
        <v>10</v>
      </c>
    </row>
    <row r="164" spans="1:7">
      <c r="A164" t="s">
        <v>259</v>
      </c>
      <c r="B164" t="s">
        <v>260</v>
      </c>
      <c r="C164" t="s">
        <v>9</v>
      </c>
      <c r="D164" s="1011">
        <v>45498.377083333333</v>
      </c>
      <c r="E164" t="s">
        <v>10</v>
      </c>
      <c r="F164" t="s">
        <v>10</v>
      </c>
      <c r="G164" t="s">
        <v>10</v>
      </c>
    </row>
    <row r="165" spans="1:7">
      <c r="A165" t="s">
        <v>261</v>
      </c>
      <c r="C165" t="s">
        <v>19</v>
      </c>
      <c r="D165" s="1011">
        <v>45498.377083333333</v>
      </c>
      <c r="E165" t="s">
        <v>10</v>
      </c>
      <c r="F165" t="s">
        <v>10</v>
      </c>
      <c r="G165" t="s">
        <v>10</v>
      </c>
    </row>
    <row r="166" spans="1:7">
      <c r="A166" t="s">
        <v>262</v>
      </c>
      <c r="B166" t="s">
        <v>263</v>
      </c>
      <c r="C166" t="s">
        <v>9</v>
      </c>
      <c r="D166" s="1011">
        <v>45498.377083333333</v>
      </c>
      <c r="E166" t="s">
        <v>10</v>
      </c>
      <c r="F166" t="s">
        <v>10</v>
      </c>
      <c r="G166" t="s">
        <v>10</v>
      </c>
    </row>
    <row r="167" spans="1:7">
      <c r="A167" t="s">
        <v>264</v>
      </c>
      <c r="B167" t="s">
        <v>265</v>
      </c>
      <c r="C167" t="s">
        <v>19</v>
      </c>
      <c r="D167" s="1011">
        <v>45498.377083333333</v>
      </c>
      <c r="E167" t="s">
        <v>10</v>
      </c>
      <c r="F167" t="s">
        <v>10</v>
      </c>
      <c r="G167" t="s">
        <v>10</v>
      </c>
    </row>
    <row r="168" spans="1:7">
      <c r="A168" t="s">
        <v>266</v>
      </c>
      <c r="B168" t="s">
        <v>267</v>
      </c>
      <c r="C168" t="s">
        <v>9</v>
      </c>
      <c r="D168" s="1011">
        <v>45498.377083333333</v>
      </c>
      <c r="E168" t="s">
        <v>10</v>
      </c>
      <c r="F168" t="s">
        <v>10</v>
      </c>
      <c r="G168" t="s">
        <v>10</v>
      </c>
    </row>
    <row r="169" spans="1:7">
      <c r="A169" t="s">
        <v>268</v>
      </c>
      <c r="B169" t="s">
        <v>269</v>
      </c>
      <c r="C169" t="s">
        <v>19</v>
      </c>
      <c r="D169" s="1011">
        <v>45498.377083333333</v>
      </c>
      <c r="E169" t="s">
        <v>10</v>
      </c>
      <c r="F169" t="s">
        <v>10</v>
      </c>
      <c r="G169" t="s">
        <v>10</v>
      </c>
    </row>
    <row r="170" spans="1:7">
      <c r="A170" t="s">
        <v>270</v>
      </c>
      <c r="B170" t="s">
        <v>271</v>
      </c>
      <c r="C170" t="s">
        <v>19</v>
      </c>
      <c r="D170" s="1011">
        <v>45498.377083333333</v>
      </c>
      <c r="E170" t="s">
        <v>10</v>
      </c>
      <c r="F170" t="s">
        <v>10</v>
      </c>
      <c r="G170" t="s">
        <v>10</v>
      </c>
    </row>
    <row r="171" spans="1:7">
      <c r="A171" t="s">
        <v>272</v>
      </c>
      <c r="B171" t="s">
        <v>273</v>
      </c>
      <c r="C171" t="s">
        <v>19</v>
      </c>
      <c r="D171" s="1011">
        <v>45498.377083333333</v>
      </c>
      <c r="E171" t="s">
        <v>10</v>
      </c>
      <c r="F171" t="s">
        <v>10</v>
      </c>
      <c r="G171" t="s">
        <v>10</v>
      </c>
    </row>
    <row r="172" spans="1:7">
      <c r="A172" t="s">
        <v>274</v>
      </c>
      <c r="B172" t="s">
        <v>275</v>
      </c>
      <c r="C172" t="s">
        <v>9</v>
      </c>
      <c r="D172" s="1011">
        <v>45498.377083333333</v>
      </c>
      <c r="E172" t="s">
        <v>10</v>
      </c>
      <c r="F172" t="s">
        <v>10</v>
      </c>
      <c r="G172" t="s">
        <v>10</v>
      </c>
    </row>
    <row r="173" spans="1:7">
      <c r="A173" t="s">
        <v>276</v>
      </c>
      <c r="B173" t="s">
        <v>277</v>
      </c>
      <c r="C173" t="s">
        <v>9</v>
      </c>
      <c r="D173" s="1011">
        <v>45498.377083333333</v>
      </c>
      <c r="E173" t="s">
        <v>10</v>
      </c>
      <c r="F173" t="s">
        <v>10</v>
      </c>
      <c r="G173" t="s">
        <v>10</v>
      </c>
    </row>
    <row r="174" spans="1:7">
      <c r="A174" t="s">
        <v>278</v>
      </c>
      <c r="B174" t="s">
        <v>279</v>
      </c>
      <c r="C174" t="s">
        <v>19</v>
      </c>
      <c r="D174" s="1011">
        <v>45498.377083333333</v>
      </c>
      <c r="E174" t="s">
        <v>10</v>
      </c>
      <c r="F174" t="s">
        <v>10</v>
      </c>
      <c r="G174" t="s">
        <v>10</v>
      </c>
    </row>
    <row r="175" spans="1:7">
      <c r="A175" t="s">
        <v>280</v>
      </c>
      <c r="B175" t="s">
        <v>279</v>
      </c>
      <c r="C175" t="s">
        <v>19</v>
      </c>
      <c r="D175" s="1011">
        <v>45498.377083333333</v>
      </c>
      <c r="E175" t="s">
        <v>10</v>
      </c>
      <c r="F175" t="s">
        <v>10</v>
      </c>
      <c r="G175" t="s">
        <v>10</v>
      </c>
    </row>
    <row r="176" spans="1:7">
      <c r="A176" t="s">
        <v>281</v>
      </c>
      <c r="B176" t="s">
        <v>279</v>
      </c>
      <c r="C176" t="s">
        <v>19</v>
      </c>
      <c r="D176" s="1011">
        <v>45498.377083333333</v>
      </c>
      <c r="E176" t="s">
        <v>10</v>
      </c>
      <c r="F176" t="s">
        <v>10</v>
      </c>
      <c r="G176" t="s">
        <v>10</v>
      </c>
    </row>
    <row r="177" spans="1:7">
      <c r="A177" t="s">
        <v>282</v>
      </c>
      <c r="B177" t="s">
        <v>279</v>
      </c>
      <c r="C177" t="s">
        <v>19</v>
      </c>
      <c r="D177" s="1011">
        <v>45498.377083333333</v>
      </c>
      <c r="E177" t="s">
        <v>10</v>
      </c>
      <c r="F177" t="s">
        <v>10</v>
      </c>
      <c r="G177" t="s">
        <v>10</v>
      </c>
    </row>
    <row r="178" spans="1:7">
      <c r="A178" t="s">
        <v>283</v>
      </c>
      <c r="B178" t="s">
        <v>279</v>
      </c>
      <c r="C178" t="s">
        <v>19</v>
      </c>
      <c r="D178" s="1011">
        <v>45498.377083333333</v>
      </c>
      <c r="E178" t="s">
        <v>10</v>
      </c>
      <c r="F178" t="s">
        <v>10</v>
      </c>
      <c r="G178" t="s">
        <v>10</v>
      </c>
    </row>
    <row r="179" spans="1:7">
      <c r="A179" t="s">
        <v>284</v>
      </c>
      <c r="B179" t="s">
        <v>285</v>
      </c>
      <c r="C179" t="s">
        <v>9</v>
      </c>
      <c r="D179" s="1011">
        <v>45498.377083333333</v>
      </c>
      <c r="E179" t="s">
        <v>10</v>
      </c>
      <c r="F179" t="s">
        <v>10</v>
      </c>
      <c r="G179" t="s">
        <v>10</v>
      </c>
    </row>
    <row r="180" spans="1:7">
      <c r="A180" t="s">
        <v>286</v>
      </c>
      <c r="C180" t="s">
        <v>19</v>
      </c>
      <c r="D180" s="1011">
        <v>45498.377083333333</v>
      </c>
      <c r="E180" t="s">
        <v>10</v>
      </c>
      <c r="F180" t="s">
        <v>10</v>
      </c>
      <c r="G180" t="s">
        <v>10</v>
      </c>
    </row>
    <row r="181" spans="1:7">
      <c r="A181" t="s">
        <v>287</v>
      </c>
      <c r="B181" t="s">
        <v>288</v>
      </c>
      <c r="C181" t="s">
        <v>9</v>
      </c>
      <c r="D181" s="1011">
        <v>45498.377083333333</v>
      </c>
      <c r="E181" t="s">
        <v>10</v>
      </c>
      <c r="F181" t="s">
        <v>10</v>
      </c>
      <c r="G181" t="s">
        <v>10</v>
      </c>
    </row>
    <row r="182" spans="1:7">
      <c r="A182" t="s">
        <v>289</v>
      </c>
      <c r="B182" t="s">
        <v>290</v>
      </c>
      <c r="C182" t="s">
        <v>9</v>
      </c>
      <c r="D182" s="1011">
        <v>45498.377083333333</v>
      </c>
      <c r="E182" t="s">
        <v>10</v>
      </c>
      <c r="F182" t="s">
        <v>10</v>
      </c>
      <c r="G182" t="s">
        <v>10</v>
      </c>
    </row>
    <row r="183" spans="1:7">
      <c r="A183" t="s">
        <v>291</v>
      </c>
      <c r="C183" t="s">
        <v>19</v>
      </c>
      <c r="D183" s="1011">
        <v>45498.377083333333</v>
      </c>
      <c r="E183" t="s">
        <v>10</v>
      </c>
      <c r="F183" t="s">
        <v>10</v>
      </c>
      <c r="G183" t="s">
        <v>10</v>
      </c>
    </row>
    <row r="184" spans="1:7">
      <c r="A184" t="s">
        <v>292</v>
      </c>
      <c r="C184" t="s">
        <v>19</v>
      </c>
      <c r="D184" s="1011">
        <v>45498.377083333333</v>
      </c>
      <c r="E184" t="s">
        <v>10</v>
      </c>
      <c r="F184" t="s">
        <v>10</v>
      </c>
      <c r="G184" t="s">
        <v>10</v>
      </c>
    </row>
    <row r="185" spans="1:7">
      <c r="A185" t="s">
        <v>293</v>
      </c>
      <c r="B185" t="s">
        <v>294</v>
      </c>
      <c r="C185" t="s">
        <v>19</v>
      </c>
      <c r="D185" s="1011">
        <v>45498.377083333333</v>
      </c>
      <c r="E185" t="s">
        <v>10</v>
      </c>
      <c r="F185" t="s">
        <v>10</v>
      </c>
      <c r="G185" t="s">
        <v>10</v>
      </c>
    </row>
    <row r="186" spans="1:7">
      <c r="A186" t="s">
        <v>295</v>
      </c>
      <c r="B186" t="s">
        <v>296</v>
      </c>
      <c r="C186" t="s">
        <v>19</v>
      </c>
      <c r="D186" s="1011">
        <v>45498.377083333333</v>
      </c>
      <c r="E186" t="s">
        <v>10</v>
      </c>
      <c r="F186" t="s">
        <v>10</v>
      </c>
      <c r="G186" t="s">
        <v>10</v>
      </c>
    </row>
    <row r="187" spans="1:7">
      <c r="A187" t="s">
        <v>297</v>
      </c>
      <c r="B187" t="s">
        <v>298</v>
      </c>
      <c r="C187" t="s">
        <v>19</v>
      </c>
      <c r="D187" s="1011">
        <v>45498.377083333333</v>
      </c>
      <c r="E187" t="s">
        <v>10</v>
      </c>
      <c r="F187" t="s">
        <v>10</v>
      </c>
      <c r="G187" t="s">
        <v>10</v>
      </c>
    </row>
    <row r="188" spans="1:7">
      <c r="A188" t="s">
        <v>299</v>
      </c>
      <c r="B188" t="s">
        <v>298</v>
      </c>
      <c r="C188" t="s">
        <v>19</v>
      </c>
      <c r="D188" s="1011">
        <v>45498.377083333333</v>
      </c>
      <c r="E188" t="s">
        <v>10</v>
      </c>
      <c r="F188" t="s">
        <v>10</v>
      </c>
      <c r="G188" t="s">
        <v>10</v>
      </c>
    </row>
    <row r="189" spans="1:7">
      <c r="A189" t="s">
        <v>300</v>
      </c>
      <c r="B189" t="s">
        <v>298</v>
      </c>
      <c r="C189" t="s">
        <v>19</v>
      </c>
      <c r="D189" s="1011">
        <v>45498.377083333333</v>
      </c>
      <c r="E189" t="s">
        <v>10</v>
      </c>
      <c r="F189" t="s">
        <v>10</v>
      </c>
      <c r="G189" t="s">
        <v>10</v>
      </c>
    </row>
    <row r="190" spans="1:7">
      <c r="A190" t="s">
        <v>301</v>
      </c>
      <c r="B190" t="s">
        <v>298</v>
      </c>
      <c r="C190" t="s">
        <v>19</v>
      </c>
      <c r="D190" s="1011">
        <v>45498.377083333333</v>
      </c>
      <c r="E190" t="s">
        <v>10</v>
      </c>
      <c r="F190" t="s">
        <v>10</v>
      </c>
      <c r="G190" t="s">
        <v>10</v>
      </c>
    </row>
    <row r="191" spans="1:7">
      <c r="A191" t="s">
        <v>302</v>
      </c>
      <c r="B191" t="s">
        <v>303</v>
      </c>
      <c r="C191" t="s">
        <v>9</v>
      </c>
      <c r="D191" s="1011">
        <v>45498.377083333333</v>
      </c>
      <c r="E191" t="s">
        <v>10</v>
      </c>
      <c r="F191" t="s">
        <v>10</v>
      </c>
      <c r="G191" t="s">
        <v>10</v>
      </c>
    </row>
    <row r="192" spans="1:7">
      <c r="A192" t="s">
        <v>304</v>
      </c>
      <c r="B192" t="s">
        <v>305</v>
      </c>
      <c r="C192" t="s">
        <v>9</v>
      </c>
      <c r="D192" s="1011">
        <v>45498.377083333333</v>
      </c>
      <c r="E192" t="s">
        <v>10</v>
      </c>
      <c r="F192" t="s">
        <v>10</v>
      </c>
      <c r="G192" t="s">
        <v>10</v>
      </c>
    </row>
    <row r="193" spans="1:7">
      <c r="A193" t="s">
        <v>306</v>
      </c>
      <c r="C193" t="s">
        <v>9</v>
      </c>
      <c r="D193" s="1011">
        <v>45498.377083333333</v>
      </c>
      <c r="E193" t="s">
        <v>10</v>
      </c>
      <c r="F193" t="s">
        <v>10</v>
      </c>
      <c r="G193" t="s">
        <v>10</v>
      </c>
    </row>
    <row r="194" spans="1:7">
      <c r="A194" t="s">
        <v>307</v>
      </c>
      <c r="B194" t="s">
        <v>308</v>
      </c>
      <c r="C194" t="s">
        <v>9</v>
      </c>
      <c r="D194" s="1011">
        <v>45498.377083333333</v>
      </c>
      <c r="E194" t="s">
        <v>10</v>
      </c>
      <c r="F194" t="s">
        <v>10</v>
      </c>
      <c r="G194" t="s">
        <v>10</v>
      </c>
    </row>
    <row r="195" spans="1:7">
      <c r="A195" t="s">
        <v>309</v>
      </c>
      <c r="B195" t="s">
        <v>308</v>
      </c>
      <c r="C195" t="s">
        <v>9</v>
      </c>
      <c r="D195" s="1011">
        <v>45498.377083333333</v>
      </c>
      <c r="E195" t="s">
        <v>10</v>
      </c>
      <c r="F195" t="s">
        <v>10</v>
      </c>
      <c r="G195" t="s">
        <v>10</v>
      </c>
    </row>
    <row r="196" spans="1:7">
      <c r="A196" t="s">
        <v>310</v>
      </c>
      <c r="B196" t="s">
        <v>308</v>
      </c>
      <c r="C196" t="s">
        <v>9</v>
      </c>
      <c r="D196" s="1011">
        <v>45498.377083333333</v>
      </c>
      <c r="E196" t="s">
        <v>10</v>
      </c>
      <c r="F196" t="s">
        <v>10</v>
      </c>
      <c r="G196" t="s">
        <v>10</v>
      </c>
    </row>
    <row r="197" spans="1:7">
      <c r="A197" t="s">
        <v>311</v>
      </c>
      <c r="C197" t="s">
        <v>19</v>
      </c>
      <c r="D197" s="1011">
        <v>45498.377083333333</v>
      </c>
      <c r="E197" t="s">
        <v>10</v>
      </c>
      <c r="F197" t="s">
        <v>10</v>
      </c>
      <c r="G197" t="s">
        <v>10</v>
      </c>
    </row>
    <row r="198" spans="1:7">
      <c r="A198" t="s">
        <v>312</v>
      </c>
      <c r="B198" t="s">
        <v>313</v>
      </c>
      <c r="C198" t="s">
        <v>9</v>
      </c>
      <c r="D198" s="1011">
        <v>45498.377083333333</v>
      </c>
      <c r="E198" t="s">
        <v>10</v>
      </c>
      <c r="F198" t="s">
        <v>10</v>
      </c>
      <c r="G198" t="s">
        <v>10</v>
      </c>
    </row>
    <row r="199" spans="1:7">
      <c r="A199" t="s">
        <v>314</v>
      </c>
      <c r="B199" t="s">
        <v>313</v>
      </c>
      <c r="C199" t="s">
        <v>9</v>
      </c>
      <c r="D199" s="1011">
        <v>45498.377083333333</v>
      </c>
      <c r="E199" t="s">
        <v>10</v>
      </c>
      <c r="F199" t="s">
        <v>10</v>
      </c>
      <c r="G199" t="s">
        <v>10</v>
      </c>
    </row>
    <row r="200" spans="1:7">
      <c r="A200" t="s">
        <v>315</v>
      </c>
      <c r="B200" t="s">
        <v>316</v>
      </c>
      <c r="C200" t="s">
        <v>9</v>
      </c>
      <c r="D200" s="1011">
        <v>45498.377083333333</v>
      </c>
      <c r="E200" t="s">
        <v>10</v>
      </c>
      <c r="F200" t="s">
        <v>10</v>
      </c>
      <c r="G200" t="s">
        <v>10</v>
      </c>
    </row>
    <row r="201" spans="1:7">
      <c r="A201" t="s">
        <v>317</v>
      </c>
      <c r="B201" t="s">
        <v>318</v>
      </c>
      <c r="C201" t="s">
        <v>9</v>
      </c>
      <c r="D201" s="1011">
        <v>45498.377083333333</v>
      </c>
      <c r="E201" t="s">
        <v>10</v>
      </c>
      <c r="F201" t="s">
        <v>10</v>
      </c>
      <c r="G201" t="s">
        <v>10</v>
      </c>
    </row>
    <row r="202" spans="1:7">
      <c r="A202" t="s">
        <v>319</v>
      </c>
      <c r="B202" t="s">
        <v>320</v>
      </c>
      <c r="C202" t="s">
        <v>9</v>
      </c>
      <c r="D202" s="1011">
        <v>45498.377083333333</v>
      </c>
      <c r="E202" t="s">
        <v>10</v>
      </c>
      <c r="F202" t="s">
        <v>10</v>
      </c>
      <c r="G202" t="s">
        <v>10</v>
      </c>
    </row>
    <row r="203" spans="1:7">
      <c r="A203" t="s">
        <v>321</v>
      </c>
      <c r="B203" t="s">
        <v>322</v>
      </c>
      <c r="C203" t="s">
        <v>9</v>
      </c>
      <c r="D203" s="1011">
        <v>45498.377083333333</v>
      </c>
      <c r="E203" t="s">
        <v>10</v>
      </c>
      <c r="F203" t="s">
        <v>10</v>
      </c>
      <c r="G203" t="s">
        <v>10</v>
      </c>
    </row>
    <row r="204" spans="1:7">
      <c r="A204" t="s">
        <v>323</v>
      </c>
      <c r="B204" t="s">
        <v>324</v>
      </c>
      <c r="C204" t="s">
        <v>9</v>
      </c>
      <c r="D204" s="1011">
        <v>45498.377083333333</v>
      </c>
      <c r="E204" t="s">
        <v>10</v>
      </c>
      <c r="F204" t="s">
        <v>10</v>
      </c>
      <c r="G204" t="s">
        <v>10</v>
      </c>
    </row>
    <row r="205" spans="1:7">
      <c r="A205" t="s">
        <v>325</v>
      </c>
      <c r="B205" t="s">
        <v>326</v>
      </c>
      <c r="C205" t="s">
        <v>9</v>
      </c>
      <c r="D205" s="1011">
        <v>45498.377083333333</v>
      </c>
      <c r="E205" t="s">
        <v>10</v>
      </c>
      <c r="F205" t="s">
        <v>10</v>
      </c>
      <c r="G205" t="s">
        <v>10</v>
      </c>
    </row>
    <row r="206" spans="1:7">
      <c r="A206" t="s">
        <v>327</v>
      </c>
      <c r="B206" t="s">
        <v>328</v>
      </c>
      <c r="C206" t="s">
        <v>9</v>
      </c>
      <c r="D206" s="1011">
        <v>45498.377083333333</v>
      </c>
      <c r="E206" t="s">
        <v>10</v>
      </c>
      <c r="F206" t="s">
        <v>10</v>
      </c>
      <c r="G206" t="s">
        <v>10</v>
      </c>
    </row>
    <row r="207" spans="1:7">
      <c r="A207" t="s">
        <v>329</v>
      </c>
      <c r="B207" t="s">
        <v>330</v>
      </c>
      <c r="C207" t="s">
        <v>19</v>
      </c>
      <c r="D207" s="1011">
        <v>45498.377083333333</v>
      </c>
      <c r="E207" t="s">
        <v>10</v>
      </c>
      <c r="F207" t="s">
        <v>10</v>
      </c>
      <c r="G207" t="s">
        <v>10</v>
      </c>
    </row>
    <row r="208" spans="1:7">
      <c r="A208" t="s">
        <v>331</v>
      </c>
      <c r="B208" t="s">
        <v>332</v>
      </c>
      <c r="C208" t="s">
        <v>9</v>
      </c>
      <c r="D208" s="1011">
        <v>45498.377083333333</v>
      </c>
      <c r="E208" t="s">
        <v>10</v>
      </c>
      <c r="F208" t="s">
        <v>10</v>
      </c>
      <c r="G208" t="s">
        <v>10</v>
      </c>
    </row>
    <row r="209" spans="1:7">
      <c r="A209" t="s">
        <v>333</v>
      </c>
      <c r="B209" t="s">
        <v>334</v>
      </c>
      <c r="C209" t="s">
        <v>19</v>
      </c>
      <c r="D209" s="1011">
        <v>45498.377083333333</v>
      </c>
      <c r="E209" t="s">
        <v>10</v>
      </c>
      <c r="F209" t="s">
        <v>10</v>
      </c>
      <c r="G209" t="s">
        <v>10</v>
      </c>
    </row>
    <row r="210" spans="1:7">
      <c r="A210" t="s">
        <v>335</v>
      </c>
      <c r="B210" t="s">
        <v>336</v>
      </c>
      <c r="C210" t="s">
        <v>9</v>
      </c>
      <c r="D210" s="1011">
        <v>45498.377083333333</v>
      </c>
      <c r="E210" t="s">
        <v>10</v>
      </c>
      <c r="F210" t="s">
        <v>10</v>
      </c>
      <c r="G210" t="s">
        <v>10</v>
      </c>
    </row>
    <row r="211" spans="1:7">
      <c r="A211" t="s">
        <v>337</v>
      </c>
      <c r="B211" t="s">
        <v>338</v>
      </c>
      <c r="C211" t="s">
        <v>9</v>
      </c>
      <c r="D211" s="1011">
        <v>45498.377083333333</v>
      </c>
      <c r="E211" t="s">
        <v>10</v>
      </c>
      <c r="F211" t="s">
        <v>10</v>
      </c>
      <c r="G211" t="s">
        <v>10</v>
      </c>
    </row>
    <row r="212" spans="1:7">
      <c r="A212" t="s">
        <v>339</v>
      </c>
      <c r="B212" t="s">
        <v>340</v>
      </c>
      <c r="C212" t="s">
        <v>19</v>
      </c>
      <c r="D212" s="1011">
        <v>45498.377083333333</v>
      </c>
      <c r="E212" t="s">
        <v>10</v>
      </c>
      <c r="F212" t="s">
        <v>10</v>
      </c>
      <c r="G212" t="s">
        <v>10</v>
      </c>
    </row>
    <row r="213" spans="1:7">
      <c r="A213" t="s">
        <v>341</v>
      </c>
      <c r="B213" t="s">
        <v>342</v>
      </c>
      <c r="C213" t="s">
        <v>19</v>
      </c>
      <c r="D213" s="1011">
        <v>45498.377083333333</v>
      </c>
      <c r="E213" t="s">
        <v>10</v>
      </c>
      <c r="F213" t="s">
        <v>10</v>
      </c>
      <c r="G213" t="s">
        <v>10</v>
      </c>
    </row>
    <row r="214" spans="1:7">
      <c r="A214" t="s">
        <v>343</v>
      </c>
      <c r="B214" t="s">
        <v>344</v>
      </c>
      <c r="C214" t="s">
        <v>9</v>
      </c>
      <c r="D214" s="1011">
        <v>45498.377083333333</v>
      </c>
      <c r="E214" t="s">
        <v>10</v>
      </c>
      <c r="F214" t="s">
        <v>10</v>
      </c>
      <c r="G214" t="s">
        <v>10</v>
      </c>
    </row>
    <row r="215" spans="1:7">
      <c r="A215" t="s">
        <v>345</v>
      </c>
      <c r="B215" t="s">
        <v>346</v>
      </c>
      <c r="C215" t="s">
        <v>9</v>
      </c>
      <c r="D215" s="1011">
        <v>45498.377083333333</v>
      </c>
      <c r="E215" t="s">
        <v>10</v>
      </c>
      <c r="F215" t="s">
        <v>10</v>
      </c>
      <c r="G215" t="s">
        <v>10</v>
      </c>
    </row>
    <row r="216" spans="1:7">
      <c r="A216" t="s">
        <v>347</v>
      </c>
      <c r="B216" t="s">
        <v>348</v>
      </c>
      <c r="C216" t="s">
        <v>9</v>
      </c>
      <c r="D216" s="1011">
        <v>45498.377083333333</v>
      </c>
      <c r="E216" t="s">
        <v>10</v>
      </c>
      <c r="F216" t="s">
        <v>10</v>
      </c>
      <c r="G216" t="s">
        <v>10</v>
      </c>
    </row>
    <row r="217" spans="1:7">
      <c r="A217" t="s">
        <v>349</v>
      </c>
      <c r="C217" t="s">
        <v>19</v>
      </c>
      <c r="D217" s="1011">
        <v>45498.377083333333</v>
      </c>
      <c r="E217" t="s">
        <v>10</v>
      </c>
      <c r="F217" t="s">
        <v>10</v>
      </c>
      <c r="G217" t="s">
        <v>10</v>
      </c>
    </row>
    <row r="218" spans="1:7">
      <c r="A218" t="s">
        <v>350</v>
      </c>
      <c r="B218" t="s">
        <v>351</v>
      </c>
      <c r="C218" t="s">
        <v>9</v>
      </c>
      <c r="D218" s="1011">
        <v>45498.377083333333</v>
      </c>
      <c r="E218" t="s">
        <v>10</v>
      </c>
      <c r="F218" t="s">
        <v>10</v>
      </c>
      <c r="G218" t="s">
        <v>10</v>
      </c>
    </row>
    <row r="219" spans="1:7">
      <c r="A219" t="s">
        <v>352</v>
      </c>
      <c r="B219" t="s">
        <v>353</v>
      </c>
      <c r="C219" t="s">
        <v>9</v>
      </c>
      <c r="D219" s="1011">
        <v>45498.377083333333</v>
      </c>
      <c r="E219" t="s">
        <v>10</v>
      </c>
      <c r="F219" t="s">
        <v>10</v>
      </c>
      <c r="G219" t="s">
        <v>10</v>
      </c>
    </row>
    <row r="220" spans="1:7">
      <c r="A220" t="s">
        <v>354</v>
      </c>
      <c r="C220" t="s">
        <v>9</v>
      </c>
      <c r="D220" s="1011">
        <v>45498.377083333333</v>
      </c>
      <c r="E220" t="s">
        <v>10</v>
      </c>
      <c r="F220" t="s">
        <v>10</v>
      </c>
      <c r="G220" t="s">
        <v>10</v>
      </c>
    </row>
    <row r="221" spans="1:7">
      <c r="A221" t="s">
        <v>355</v>
      </c>
      <c r="B221" t="s">
        <v>356</v>
      </c>
      <c r="C221" t="s">
        <v>9</v>
      </c>
      <c r="D221" s="1011">
        <v>45498.377083333333</v>
      </c>
      <c r="E221" t="s">
        <v>10</v>
      </c>
      <c r="F221" t="s">
        <v>10</v>
      </c>
      <c r="G221" t="s">
        <v>10</v>
      </c>
    </row>
    <row r="222" spans="1:7">
      <c r="A222" t="s">
        <v>357</v>
      </c>
      <c r="B222" t="s">
        <v>358</v>
      </c>
      <c r="C222" t="s">
        <v>9</v>
      </c>
      <c r="D222" s="1011">
        <v>45498.377083333333</v>
      </c>
      <c r="E222" t="s">
        <v>10</v>
      </c>
      <c r="F222" t="s">
        <v>10</v>
      </c>
      <c r="G222" t="s">
        <v>10</v>
      </c>
    </row>
    <row r="223" spans="1:7">
      <c r="A223" t="s">
        <v>359</v>
      </c>
      <c r="C223" t="s">
        <v>9</v>
      </c>
      <c r="D223" s="1011">
        <v>45498.377083333333</v>
      </c>
      <c r="E223" t="s">
        <v>10</v>
      </c>
      <c r="F223" t="s">
        <v>10</v>
      </c>
      <c r="G223" t="s">
        <v>10</v>
      </c>
    </row>
    <row r="224" spans="1:7">
      <c r="A224" t="s">
        <v>360</v>
      </c>
      <c r="B224" t="s">
        <v>361</v>
      </c>
      <c r="C224" t="s">
        <v>9</v>
      </c>
      <c r="D224" s="1011">
        <v>45498.377083333333</v>
      </c>
      <c r="E224" t="s">
        <v>10</v>
      </c>
      <c r="F224" t="s">
        <v>10</v>
      </c>
      <c r="G224" t="s">
        <v>10</v>
      </c>
    </row>
    <row r="225" spans="1:7">
      <c r="A225" t="s">
        <v>362</v>
      </c>
      <c r="B225" t="s">
        <v>363</v>
      </c>
      <c r="C225" t="s">
        <v>9</v>
      </c>
      <c r="D225" s="1011">
        <v>45498.377083333333</v>
      </c>
      <c r="E225" t="s">
        <v>10</v>
      </c>
      <c r="F225" t="s">
        <v>10</v>
      </c>
      <c r="G225" t="s">
        <v>10</v>
      </c>
    </row>
    <row r="226" spans="1:7">
      <c r="A226" t="s">
        <v>364</v>
      </c>
      <c r="B226" t="s">
        <v>365</v>
      </c>
      <c r="C226" t="s">
        <v>9</v>
      </c>
      <c r="D226" s="1011">
        <v>45498.377083333333</v>
      </c>
      <c r="E226" t="s">
        <v>10</v>
      </c>
      <c r="F226" t="s">
        <v>10</v>
      </c>
      <c r="G226" t="s">
        <v>10</v>
      </c>
    </row>
    <row r="227" spans="1:7">
      <c r="A227" t="s">
        <v>366</v>
      </c>
      <c r="B227" t="s">
        <v>367</v>
      </c>
      <c r="C227" t="s">
        <v>9</v>
      </c>
      <c r="D227" s="1011">
        <v>45498.377083333333</v>
      </c>
      <c r="E227" t="s">
        <v>10</v>
      </c>
      <c r="F227" t="s">
        <v>10</v>
      </c>
      <c r="G227" t="s">
        <v>10</v>
      </c>
    </row>
    <row r="228" spans="1:7">
      <c r="A228" t="s">
        <v>368</v>
      </c>
      <c r="B228" t="s">
        <v>367</v>
      </c>
      <c r="C228" t="s">
        <v>9</v>
      </c>
      <c r="D228" s="1011">
        <v>45498.377083333333</v>
      </c>
      <c r="E228" t="s">
        <v>10</v>
      </c>
      <c r="F228" t="s">
        <v>10</v>
      </c>
      <c r="G228" t="s">
        <v>10</v>
      </c>
    </row>
    <row r="229" spans="1:7">
      <c r="A229" t="s">
        <v>369</v>
      </c>
      <c r="B229" t="s">
        <v>367</v>
      </c>
      <c r="C229" t="s">
        <v>9</v>
      </c>
      <c r="D229" s="1011">
        <v>45498.377083333333</v>
      </c>
      <c r="E229" t="s">
        <v>10</v>
      </c>
      <c r="F229" t="s">
        <v>10</v>
      </c>
      <c r="G229" t="s">
        <v>10</v>
      </c>
    </row>
    <row r="230" spans="1:7">
      <c r="A230" t="s">
        <v>370</v>
      </c>
      <c r="B230" t="s">
        <v>371</v>
      </c>
      <c r="C230" t="s">
        <v>9</v>
      </c>
      <c r="D230" s="1011">
        <v>45498.376388888886</v>
      </c>
      <c r="E230" t="s">
        <v>10</v>
      </c>
      <c r="F230" t="s">
        <v>10</v>
      </c>
      <c r="G230" t="s">
        <v>10</v>
      </c>
    </row>
    <row r="231" spans="1:7">
      <c r="A231" t="s">
        <v>372</v>
      </c>
      <c r="B231" t="s">
        <v>373</v>
      </c>
      <c r="C231" t="s">
        <v>9</v>
      </c>
      <c r="D231" s="1011">
        <v>45498.376388888886</v>
      </c>
      <c r="E231" t="s">
        <v>10</v>
      </c>
      <c r="F231" t="s">
        <v>10</v>
      </c>
      <c r="G231" t="s">
        <v>10</v>
      </c>
    </row>
    <row r="232" spans="1:7">
      <c r="A232" t="s">
        <v>374</v>
      </c>
      <c r="B232" t="s">
        <v>375</v>
      </c>
      <c r="C232" t="s">
        <v>9</v>
      </c>
      <c r="D232" s="1011">
        <v>45498.376388888886</v>
      </c>
      <c r="E232" t="s">
        <v>10</v>
      </c>
      <c r="F232" t="s">
        <v>10</v>
      </c>
      <c r="G232" t="s">
        <v>10</v>
      </c>
    </row>
    <row r="233" spans="1:7">
      <c r="A233" t="s">
        <v>376</v>
      </c>
      <c r="C233" t="s">
        <v>19</v>
      </c>
      <c r="D233" s="1011">
        <v>45498.376388888886</v>
      </c>
      <c r="E233" t="s">
        <v>10</v>
      </c>
      <c r="F233" t="s">
        <v>10</v>
      </c>
      <c r="G233" t="s">
        <v>10</v>
      </c>
    </row>
    <row r="234" spans="1:7">
      <c r="A234" t="s">
        <v>377</v>
      </c>
      <c r="B234" t="s">
        <v>378</v>
      </c>
      <c r="C234" t="s">
        <v>9</v>
      </c>
      <c r="D234" s="1011">
        <v>45498.376388888886</v>
      </c>
      <c r="E234" t="s">
        <v>10</v>
      </c>
      <c r="F234" t="s">
        <v>10</v>
      </c>
      <c r="G234" t="s">
        <v>10</v>
      </c>
    </row>
    <row r="235" spans="1:7">
      <c r="A235" t="s">
        <v>379</v>
      </c>
      <c r="B235" t="s">
        <v>380</v>
      </c>
      <c r="C235" t="s">
        <v>9</v>
      </c>
      <c r="D235" s="1011">
        <v>45498.376388888886</v>
      </c>
      <c r="E235" t="s">
        <v>10</v>
      </c>
      <c r="F235" t="s">
        <v>10</v>
      </c>
      <c r="G235" t="s">
        <v>10</v>
      </c>
    </row>
    <row r="236" spans="1:7">
      <c r="A236" t="s">
        <v>381</v>
      </c>
      <c r="B236" t="s">
        <v>382</v>
      </c>
      <c r="C236" t="s">
        <v>9</v>
      </c>
      <c r="D236" s="1011">
        <v>45498.376388888886</v>
      </c>
      <c r="E236" t="s">
        <v>10</v>
      </c>
      <c r="F236" t="s">
        <v>10</v>
      </c>
      <c r="G236" t="s">
        <v>10</v>
      </c>
    </row>
    <row r="237" spans="1:7">
      <c r="A237" t="s">
        <v>383</v>
      </c>
      <c r="B237" t="s">
        <v>373</v>
      </c>
      <c r="C237" t="s">
        <v>9</v>
      </c>
      <c r="D237" s="1011">
        <v>45498.376388888886</v>
      </c>
      <c r="E237" t="s">
        <v>10</v>
      </c>
      <c r="F237" t="s">
        <v>10</v>
      </c>
      <c r="G237" t="s">
        <v>10</v>
      </c>
    </row>
    <row r="238" spans="1:7">
      <c r="A238" t="s">
        <v>384</v>
      </c>
      <c r="B238" t="s">
        <v>373</v>
      </c>
      <c r="C238" t="s">
        <v>9</v>
      </c>
      <c r="D238" s="1011">
        <v>45498.376388888886</v>
      </c>
      <c r="E238" t="s">
        <v>10</v>
      </c>
      <c r="F238" t="s">
        <v>10</v>
      </c>
      <c r="G238" t="s">
        <v>10</v>
      </c>
    </row>
    <row r="239" spans="1:7">
      <c r="A239" t="s">
        <v>385</v>
      </c>
      <c r="B239" t="s">
        <v>386</v>
      </c>
      <c r="C239" t="s">
        <v>9</v>
      </c>
      <c r="D239" s="1011">
        <v>45498.376388888886</v>
      </c>
      <c r="E239" t="s">
        <v>10</v>
      </c>
      <c r="F239" t="s">
        <v>10</v>
      </c>
      <c r="G239" t="s">
        <v>10</v>
      </c>
    </row>
    <row r="240" spans="1:7">
      <c r="A240" t="s">
        <v>387</v>
      </c>
      <c r="B240" t="s">
        <v>388</v>
      </c>
      <c r="C240" t="s">
        <v>9</v>
      </c>
      <c r="D240" s="1011">
        <v>45498.376388888886</v>
      </c>
      <c r="E240" t="s">
        <v>10</v>
      </c>
      <c r="F240" t="s">
        <v>10</v>
      </c>
      <c r="G240" t="s">
        <v>10</v>
      </c>
    </row>
    <row r="241" spans="1:7">
      <c r="A241" t="s">
        <v>389</v>
      </c>
      <c r="B241" t="s">
        <v>390</v>
      </c>
      <c r="C241" t="s">
        <v>9</v>
      </c>
      <c r="D241" s="1011">
        <v>45498.376388888886</v>
      </c>
      <c r="E241" t="s">
        <v>10</v>
      </c>
      <c r="F241" t="s">
        <v>10</v>
      </c>
      <c r="G241" t="s">
        <v>10</v>
      </c>
    </row>
    <row r="242" spans="1:7">
      <c r="A242" t="s">
        <v>391</v>
      </c>
      <c r="B242" t="s">
        <v>392</v>
      </c>
      <c r="C242" t="s">
        <v>9</v>
      </c>
      <c r="D242" s="1011">
        <v>45498.376388888886</v>
      </c>
      <c r="E242" t="s">
        <v>10</v>
      </c>
      <c r="F242" t="s">
        <v>10</v>
      </c>
      <c r="G242" t="s">
        <v>10</v>
      </c>
    </row>
    <row r="243" spans="1:7">
      <c r="A243" t="s">
        <v>393</v>
      </c>
      <c r="B243" t="s">
        <v>394</v>
      </c>
      <c r="C243" t="s">
        <v>9</v>
      </c>
      <c r="D243" s="1011">
        <v>45498.376388888886</v>
      </c>
      <c r="E243" t="s">
        <v>10</v>
      </c>
      <c r="F243" t="s">
        <v>10</v>
      </c>
      <c r="G243" t="s">
        <v>10</v>
      </c>
    </row>
    <row r="244" spans="1:7">
      <c r="A244" t="s">
        <v>395</v>
      </c>
      <c r="B244" t="s">
        <v>396</v>
      </c>
      <c r="C244" t="s">
        <v>9</v>
      </c>
      <c r="D244" s="1011">
        <v>45498.376388888886</v>
      </c>
      <c r="E244" t="s">
        <v>10</v>
      </c>
      <c r="F244" t="s">
        <v>10</v>
      </c>
      <c r="G244" t="s">
        <v>10</v>
      </c>
    </row>
    <row r="245" spans="1:7">
      <c r="A245" t="s">
        <v>397</v>
      </c>
      <c r="B245" t="s">
        <v>396</v>
      </c>
      <c r="C245" t="s">
        <v>9</v>
      </c>
      <c r="D245" s="1011">
        <v>45498.376388888886</v>
      </c>
      <c r="E245" t="s">
        <v>10</v>
      </c>
      <c r="F245" t="s">
        <v>10</v>
      </c>
      <c r="G245" t="s">
        <v>10</v>
      </c>
    </row>
    <row r="246" spans="1:7">
      <c r="A246" t="s">
        <v>398</v>
      </c>
      <c r="B246" t="s">
        <v>373</v>
      </c>
      <c r="C246" t="s">
        <v>9</v>
      </c>
      <c r="D246" s="1011">
        <v>45498.376388888886</v>
      </c>
      <c r="E246" t="s">
        <v>10</v>
      </c>
      <c r="F246" t="s">
        <v>10</v>
      </c>
      <c r="G246" t="s">
        <v>10</v>
      </c>
    </row>
    <row r="247" spans="1:7">
      <c r="A247" t="s">
        <v>399</v>
      </c>
      <c r="B247" t="s">
        <v>373</v>
      </c>
      <c r="C247" t="s">
        <v>9</v>
      </c>
      <c r="D247" s="1011">
        <v>45498.376388888886</v>
      </c>
      <c r="E247" t="s">
        <v>10</v>
      </c>
      <c r="F247" t="s">
        <v>10</v>
      </c>
      <c r="G247" t="s">
        <v>10</v>
      </c>
    </row>
    <row r="248" spans="1:7">
      <c r="A248" t="s">
        <v>400</v>
      </c>
      <c r="B248" t="s">
        <v>401</v>
      </c>
      <c r="C248" t="s">
        <v>9</v>
      </c>
      <c r="D248" s="1011">
        <v>45498.376388888886</v>
      </c>
      <c r="E248" t="s">
        <v>10</v>
      </c>
      <c r="F248" t="s">
        <v>10</v>
      </c>
      <c r="G248" t="s">
        <v>10</v>
      </c>
    </row>
    <row r="249" spans="1:7">
      <c r="A249" t="s">
        <v>402</v>
      </c>
      <c r="B249" t="s">
        <v>401</v>
      </c>
      <c r="C249" t="s">
        <v>9</v>
      </c>
      <c r="D249" s="1011">
        <v>45498.376388888886</v>
      </c>
      <c r="E249" t="s">
        <v>10</v>
      </c>
      <c r="F249" t="s">
        <v>10</v>
      </c>
      <c r="G249" t="s">
        <v>10</v>
      </c>
    </row>
    <row r="250" spans="1:7">
      <c r="A250" t="s">
        <v>403</v>
      </c>
      <c r="B250" t="s">
        <v>404</v>
      </c>
      <c r="C250" t="s">
        <v>19</v>
      </c>
      <c r="D250" s="1011">
        <v>45498.376388888886</v>
      </c>
      <c r="E250" t="s">
        <v>10</v>
      </c>
      <c r="F250" t="s">
        <v>10</v>
      </c>
      <c r="G250" t="s">
        <v>10</v>
      </c>
    </row>
    <row r="251" spans="1:7">
      <c r="A251" t="s">
        <v>405</v>
      </c>
      <c r="B251" t="s">
        <v>401</v>
      </c>
      <c r="C251" t="s">
        <v>9</v>
      </c>
      <c r="D251" s="1011">
        <v>45498.376388888886</v>
      </c>
      <c r="E251" t="s">
        <v>10</v>
      </c>
      <c r="F251" t="s">
        <v>10</v>
      </c>
      <c r="G251" t="s">
        <v>10</v>
      </c>
    </row>
    <row r="252" spans="1:7">
      <c r="A252" t="s">
        <v>406</v>
      </c>
      <c r="B252" t="s">
        <v>407</v>
      </c>
      <c r="C252" t="s">
        <v>9</v>
      </c>
      <c r="D252" s="1011">
        <v>45498.376388888886</v>
      </c>
      <c r="E252" t="s">
        <v>10</v>
      </c>
      <c r="F252" t="s">
        <v>10</v>
      </c>
      <c r="G252" t="s">
        <v>10</v>
      </c>
    </row>
    <row r="253" spans="1:7">
      <c r="A253" t="s">
        <v>408</v>
      </c>
      <c r="B253" t="s">
        <v>407</v>
      </c>
      <c r="C253" t="s">
        <v>9</v>
      </c>
      <c r="D253" s="1011">
        <v>45498.376388888886</v>
      </c>
      <c r="E253" t="s">
        <v>10</v>
      </c>
      <c r="F253" t="s">
        <v>10</v>
      </c>
      <c r="G253" t="s">
        <v>10</v>
      </c>
    </row>
    <row r="254" spans="1:7">
      <c r="A254" t="s">
        <v>409</v>
      </c>
      <c r="B254" t="s">
        <v>410</v>
      </c>
      <c r="C254" t="s">
        <v>9</v>
      </c>
      <c r="D254" s="1011">
        <v>45498.376388888886</v>
      </c>
      <c r="E254" t="s">
        <v>10</v>
      </c>
      <c r="F254" t="s">
        <v>10</v>
      </c>
      <c r="G254" t="s">
        <v>10</v>
      </c>
    </row>
    <row r="255" spans="1:7">
      <c r="A255" t="s">
        <v>411</v>
      </c>
      <c r="B255" t="s">
        <v>375</v>
      </c>
      <c r="C255" t="s">
        <v>9</v>
      </c>
      <c r="D255" s="1011">
        <v>45498.376388888886</v>
      </c>
      <c r="E255" t="s">
        <v>10</v>
      </c>
      <c r="F255" t="s">
        <v>10</v>
      </c>
      <c r="G255" t="s">
        <v>10</v>
      </c>
    </row>
    <row r="256" spans="1:7">
      <c r="A256" t="s">
        <v>412</v>
      </c>
      <c r="C256" t="s">
        <v>19</v>
      </c>
      <c r="D256" s="1011">
        <v>45498.376388888886</v>
      </c>
      <c r="E256" t="s">
        <v>10</v>
      </c>
      <c r="F256" t="s">
        <v>10</v>
      </c>
      <c r="G256" t="s">
        <v>10</v>
      </c>
    </row>
    <row r="257" spans="1:7">
      <c r="A257" t="s">
        <v>413</v>
      </c>
      <c r="B257" t="s">
        <v>414</v>
      </c>
      <c r="C257" t="s">
        <v>9</v>
      </c>
      <c r="D257" s="1011">
        <v>45498.376388888886</v>
      </c>
      <c r="E257" t="s">
        <v>10</v>
      </c>
      <c r="F257" t="s">
        <v>10</v>
      </c>
      <c r="G257" t="s">
        <v>10</v>
      </c>
    </row>
    <row r="258" spans="1:7">
      <c r="A258" t="s">
        <v>415</v>
      </c>
      <c r="B258" t="s">
        <v>416</v>
      </c>
      <c r="C258" t="s">
        <v>9</v>
      </c>
      <c r="D258" s="1011">
        <v>45498.376388888886</v>
      </c>
      <c r="E258" t="s">
        <v>10</v>
      </c>
      <c r="F258" t="s">
        <v>10</v>
      </c>
      <c r="G258" t="s">
        <v>10</v>
      </c>
    </row>
    <row r="259" spans="1:7">
      <c r="A259" t="s">
        <v>417</v>
      </c>
      <c r="B259" t="s">
        <v>418</v>
      </c>
      <c r="C259" t="s">
        <v>9</v>
      </c>
      <c r="D259" s="1011">
        <v>45498.376388888886</v>
      </c>
      <c r="E259" t="s">
        <v>10</v>
      </c>
      <c r="F259" t="s">
        <v>10</v>
      </c>
      <c r="G259" t="s">
        <v>10</v>
      </c>
    </row>
    <row r="260" spans="1:7">
      <c r="A260" t="s">
        <v>419</v>
      </c>
      <c r="B260" t="s">
        <v>420</v>
      </c>
      <c r="C260" t="s">
        <v>9</v>
      </c>
      <c r="D260" s="1011">
        <v>45498.376388888886</v>
      </c>
      <c r="E260" t="s">
        <v>10</v>
      </c>
      <c r="F260" t="s">
        <v>10</v>
      </c>
      <c r="G260" t="s">
        <v>10</v>
      </c>
    </row>
    <row r="261" spans="1:7">
      <c r="A261" t="s">
        <v>421</v>
      </c>
      <c r="B261" t="s">
        <v>422</v>
      </c>
      <c r="C261" t="s">
        <v>9</v>
      </c>
      <c r="D261" s="1011">
        <v>45498.376388888886</v>
      </c>
      <c r="E261" t="s">
        <v>10</v>
      </c>
      <c r="F261" t="s">
        <v>10</v>
      </c>
      <c r="G261" t="s">
        <v>10</v>
      </c>
    </row>
    <row r="262" spans="1:7">
      <c r="A262" t="s">
        <v>423</v>
      </c>
      <c r="B262" t="s">
        <v>424</v>
      </c>
      <c r="C262" t="s">
        <v>9</v>
      </c>
      <c r="D262" s="1011">
        <v>45498.376388888886</v>
      </c>
      <c r="E262" t="s">
        <v>10</v>
      </c>
      <c r="F262" t="s">
        <v>10</v>
      </c>
      <c r="G262" t="s">
        <v>10</v>
      </c>
    </row>
    <row r="263" spans="1:7">
      <c r="A263" t="s">
        <v>425</v>
      </c>
      <c r="C263" t="s">
        <v>19</v>
      </c>
      <c r="D263" s="1011">
        <v>45498.376388888886</v>
      </c>
      <c r="E263" t="s">
        <v>10</v>
      </c>
      <c r="F263" t="s">
        <v>10</v>
      </c>
      <c r="G263" t="s">
        <v>10</v>
      </c>
    </row>
    <row r="264" spans="1:7">
      <c r="A264" t="s">
        <v>426</v>
      </c>
      <c r="B264" t="s">
        <v>427</v>
      </c>
      <c r="C264" t="s">
        <v>9</v>
      </c>
      <c r="D264" s="1011">
        <v>45498.376388888886</v>
      </c>
      <c r="E264" t="s">
        <v>10</v>
      </c>
      <c r="F264" t="s">
        <v>10</v>
      </c>
      <c r="G264" t="s">
        <v>10</v>
      </c>
    </row>
    <row r="265" spans="1:7">
      <c r="A265" t="s">
        <v>428</v>
      </c>
      <c r="B265" t="s">
        <v>427</v>
      </c>
      <c r="C265" t="s">
        <v>9</v>
      </c>
      <c r="D265" s="1011">
        <v>45498.376388888886</v>
      </c>
      <c r="E265" t="s">
        <v>10</v>
      </c>
      <c r="F265" t="s">
        <v>10</v>
      </c>
      <c r="G265" t="s">
        <v>10</v>
      </c>
    </row>
    <row r="266" spans="1:7">
      <c r="A266" t="s">
        <v>429</v>
      </c>
      <c r="B266" t="s">
        <v>427</v>
      </c>
      <c r="C266" t="s">
        <v>9</v>
      </c>
      <c r="D266" s="1011">
        <v>45498.376388888886</v>
      </c>
      <c r="E266" t="s">
        <v>10</v>
      </c>
      <c r="F266" t="s">
        <v>10</v>
      </c>
      <c r="G266" t="s">
        <v>10</v>
      </c>
    </row>
    <row r="267" spans="1:7">
      <c r="A267" t="s">
        <v>430</v>
      </c>
      <c r="C267" t="s">
        <v>19</v>
      </c>
      <c r="D267" s="1011">
        <v>45498.376388888886</v>
      </c>
      <c r="E267" t="s">
        <v>10</v>
      </c>
      <c r="F267" t="s">
        <v>10</v>
      </c>
      <c r="G267" t="s">
        <v>10</v>
      </c>
    </row>
    <row r="268" spans="1:7">
      <c r="A268" t="s">
        <v>431</v>
      </c>
      <c r="B268" t="s">
        <v>432</v>
      </c>
      <c r="C268" t="s">
        <v>9</v>
      </c>
      <c r="D268" s="1011">
        <v>45498.376388888886</v>
      </c>
      <c r="E268" t="s">
        <v>10</v>
      </c>
      <c r="F268" t="s">
        <v>10</v>
      </c>
      <c r="G268" t="s">
        <v>10</v>
      </c>
    </row>
    <row r="269" spans="1:7">
      <c r="A269" t="s">
        <v>433</v>
      </c>
      <c r="C269" t="s">
        <v>9</v>
      </c>
      <c r="D269" s="1011">
        <v>45498.376388888886</v>
      </c>
      <c r="E269" t="s">
        <v>10</v>
      </c>
      <c r="F269" t="s">
        <v>10</v>
      </c>
      <c r="G269" t="s">
        <v>10</v>
      </c>
    </row>
    <row r="270" spans="1:7">
      <c r="A270" t="s">
        <v>434</v>
      </c>
      <c r="B270" t="s">
        <v>435</v>
      </c>
      <c r="C270" t="s">
        <v>9</v>
      </c>
      <c r="D270" s="1011">
        <v>45498.376388888886</v>
      </c>
      <c r="E270" t="s">
        <v>10</v>
      </c>
      <c r="F270" t="s">
        <v>10</v>
      </c>
      <c r="G270" t="s">
        <v>10</v>
      </c>
    </row>
    <row r="271" spans="1:7">
      <c r="A271" t="s">
        <v>436</v>
      </c>
      <c r="B271" t="s">
        <v>437</v>
      </c>
      <c r="C271" t="s">
        <v>9</v>
      </c>
      <c r="D271" s="1011">
        <v>45498.376388888886</v>
      </c>
      <c r="E271" t="s">
        <v>10</v>
      </c>
      <c r="F271" t="s">
        <v>10</v>
      </c>
      <c r="G271" t="s">
        <v>10</v>
      </c>
    </row>
    <row r="272" spans="1:7">
      <c r="A272" t="s">
        <v>438</v>
      </c>
      <c r="B272" t="s">
        <v>439</v>
      </c>
      <c r="C272" t="s">
        <v>9</v>
      </c>
      <c r="D272" s="1011">
        <v>45498.376388888886</v>
      </c>
      <c r="E272" t="s">
        <v>10</v>
      </c>
      <c r="F272" t="s">
        <v>10</v>
      </c>
      <c r="G272" t="s">
        <v>10</v>
      </c>
    </row>
    <row r="273" spans="1:7">
      <c r="A273" t="s">
        <v>440</v>
      </c>
      <c r="B273" t="s">
        <v>441</v>
      </c>
      <c r="C273" t="s">
        <v>9</v>
      </c>
      <c r="D273" s="1011">
        <v>45498.376388888886</v>
      </c>
      <c r="E273" t="s">
        <v>10</v>
      </c>
      <c r="F273" t="s">
        <v>10</v>
      </c>
      <c r="G273" t="s">
        <v>10</v>
      </c>
    </row>
    <row r="274" spans="1:7">
      <c r="A274" t="s">
        <v>442</v>
      </c>
      <c r="B274" t="s">
        <v>443</v>
      </c>
      <c r="C274" t="s">
        <v>9</v>
      </c>
      <c r="D274" s="1011">
        <v>45498.376388888886</v>
      </c>
      <c r="E274" t="s">
        <v>10</v>
      </c>
      <c r="F274" t="s">
        <v>10</v>
      </c>
      <c r="G274" t="s">
        <v>10</v>
      </c>
    </row>
    <row r="275" spans="1:7">
      <c r="A275" t="s">
        <v>444</v>
      </c>
      <c r="B275" t="s">
        <v>19</v>
      </c>
      <c r="C275" t="s">
        <v>19</v>
      </c>
      <c r="D275" s="1011">
        <v>45498.376388888886</v>
      </c>
      <c r="E275" t="s">
        <v>10</v>
      </c>
      <c r="F275" t="s">
        <v>10</v>
      </c>
      <c r="G275" t="s">
        <v>10</v>
      </c>
    </row>
    <row r="276" spans="1:7">
      <c r="A276" t="s">
        <v>445</v>
      </c>
      <c r="B276" t="s">
        <v>446</v>
      </c>
      <c r="C276" t="s">
        <v>9</v>
      </c>
      <c r="D276" s="1011">
        <v>45498.376388888886</v>
      </c>
      <c r="E276" t="s">
        <v>10</v>
      </c>
      <c r="F276" t="s">
        <v>10</v>
      </c>
      <c r="G276" t="s">
        <v>10</v>
      </c>
    </row>
    <row r="277" spans="1:7">
      <c r="A277" t="s">
        <v>447</v>
      </c>
      <c r="B277" t="s">
        <v>427</v>
      </c>
      <c r="C277" t="s">
        <v>9</v>
      </c>
      <c r="D277" s="1011">
        <v>45498.376388888886</v>
      </c>
      <c r="E277" t="s">
        <v>10</v>
      </c>
      <c r="F277" t="s">
        <v>10</v>
      </c>
      <c r="G277" t="s">
        <v>10</v>
      </c>
    </row>
    <row r="278" spans="1:7">
      <c r="A278" t="s">
        <v>448</v>
      </c>
      <c r="B278" t="s">
        <v>427</v>
      </c>
      <c r="C278" t="s">
        <v>9</v>
      </c>
      <c r="D278" s="1011">
        <v>45498.376388888886</v>
      </c>
      <c r="E278" t="s">
        <v>10</v>
      </c>
      <c r="F278" t="s">
        <v>10</v>
      </c>
      <c r="G278" t="s">
        <v>10</v>
      </c>
    </row>
    <row r="279" spans="1:7">
      <c r="A279" t="s">
        <v>449</v>
      </c>
      <c r="B279" t="s">
        <v>427</v>
      </c>
      <c r="C279" t="s">
        <v>9</v>
      </c>
      <c r="D279" s="1011">
        <v>45498.376388888886</v>
      </c>
      <c r="E279" t="s">
        <v>10</v>
      </c>
      <c r="F279" t="s">
        <v>10</v>
      </c>
      <c r="G279" t="s">
        <v>10</v>
      </c>
    </row>
    <row r="280" spans="1:7">
      <c r="A280" t="s">
        <v>450</v>
      </c>
      <c r="B280" t="s">
        <v>427</v>
      </c>
      <c r="C280" t="s">
        <v>9</v>
      </c>
      <c r="D280" s="1011">
        <v>45498.376388888886</v>
      </c>
      <c r="E280" t="s">
        <v>10</v>
      </c>
      <c r="F280" t="s">
        <v>10</v>
      </c>
      <c r="G280" t="s">
        <v>10</v>
      </c>
    </row>
    <row r="281" spans="1:7">
      <c r="A281" t="s">
        <v>451</v>
      </c>
      <c r="B281" t="s">
        <v>435</v>
      </c>
      <c r="C281" t="s">
        <v>9</v>
      </c>
      <c r="D281" s="1011">
        <v>45498.376388888886</v>
      </c>
      <c r="E281" t="s">
        <v>10</v>
      </c>
      <c r="F281" t="s">
        <v>10</v>
      </c>
      <c r="G281" t="s">
        <v>10</v>
      </c>
    </row>
    <row r="282" spans="1:7">
      <c r="A282" t="s">
        <v>452</v>
      </c>
      <c r="C282" t="s">
        <v>19</v>
      </c>
      <c r="D282" s="1011">
        <v>45498.376388888886</v>
      </c>
      <c r="E282" t="s">
        <v>10</v>
      </c>
      <c r="F282" t="s">
        <v>10</v>
      </c>
      <c r="G282" t="s">
        <v>10</v>
      </c>
    </row>
    <row r="283" spans="1:7">
      <c r="A283" t="s">
        <v>453</v>
      </c>
      <c r="C283" t="s">
        <v>19</v>
      </c>
      <c r="D283" s="1011">
        <v>45498.376388888886</v>
      </c>
      <c r="E283" t="s">
        <v>10</v>
      </c>
      <c r="F283" t="s">
        <v>10</v>
      </c>
      <c r="G283" t="s">
        <v>10</v>
      </c>
    </row>
    <row r="284" spans="1:7">
      <c r="A284" t="s">
        <v>454</v>
      </c>
      <c r="C284" t="s">
        <v>19</v>
      </c>
      <c r="D284" s="1011">
        <v>45498.376388888886</v>
      </c>
      <c r="E284" t="s">
        <v>10</v>
      </c>
      <c r="F284" t="s">
        <v>10</v>
      </c>
      <c r="G284" t="s">
        <v>10</v>
      </c>
    </row>
    <row r="285" spans="1:7">
      <c r="A285" t="s">
        <v>455</v>
      </c>
      <c r="B285" t="s">
        <v>456</v>
      </c>
      <c r="C285" t="s">
        <v>9</v>
      </c>
      <c r="D285" s="1011">
        <v>45498.376388888886</v>
      </c>
      <c r="E285" t="s">
        <v>10</v>
      </c>
      <c r="F285" t="s">
        <v>10</v>
      </c>
      <c r="G285" t="s">
        <v>10</v>
      </c>
    </row>
    <row r="286" spans="1:7">
      <c r="A286" t="s">
        <v>457</v>
      </c>
      <c r="B286" t="s">
        <v>458</v>
      </c>
      <c r="C286" t="s">
        <v>9</v>
      </c>
      <c r="D286" s="1011">
        <v>45498.376388888886</v>
      </c>
      <c r="E286" t="s">
        <v>10</v>
      </c>
      <c r="F286" t="s">
        <v>10</v>
      </c>
      <c r="G286" t="s">
        <v>10</v>
      </c>
    </row>
    <row r="287" spans="1:7">
      <c r="A287" t="s">
        <v>459</v>
      </c>
      <c r="C287" t="s">
        <v>19</v>
      </c>
      <c r="D287" s="1011">
        <v>45498.376388888886</v>
      </c>
      <c r="E287" t="s">
        <v>10</v>
      </c>
      <c r="F287" t="s">
        <v>10</v>
      </c>
      <c r="G287" t="s">
        <v>10</v>
      </c>
    </row>
    <row r="288" spans="1:7">
      <c r="A288" t="s">
        <v>460</v>
      </c>
      <c r="B288" t="s">
        <v>461</v>
      </c>
      <c r="C288" t="s">
        <v>9</v>
      </c>
      <c r="D288" s="1011">
        <v>45498.376388888886</v>
      </c>
      <c r="E288" t="s">
        <v>10</v>
      </c>
      <c r="F288" t="s">
        <v>10</v>
      </c>
      <c r="G288" t="s">
        <v>10</v>
      </c>
    </row>
    <row r="289" spans="1:7">
      <c r="A289" t="s">
        <v>462</v>
      </c>
      <c r="C289" t="s">
        <v>19</v>
      </c>
      <c r="D289" s="1011">
        <v>45498.376388888886</v>
      </c>
      <c r="E289" t="s">
        <v>10</v>
      </c>
      <c r="F289" t="s">
        <v>10</v>
      </c>
      <c r="G289" t="s">
        <v>10</v>
      </c>
    </row>
    <row r="290" spans="1:7">
      <c r="A290" t="s">
        <v>463</v>
      </c>
      <c r="C290" t="s">
        <v>19</v>
      </c>
      <c r="D290" s="1011">
        <v>45498.376388888886</v>
      </c>
      <c r="E290" t="s">
        <v>10</v>
      </c>
      <c r="F290" t="s">
        <v>10</v>
      </c>
      <c r="G290" t="s">
        <v>10</v>
      </c>
    </row>
    <row r="291" spans="1:7">
      <c r="A291" t="s">
        <v>464</v>
      </c>
      <c r="C291" t="s">
        <v>19</v>
      </c>
      <c r="D291" s="1011">
        <v>45498.376388888886</v>
      </c>
      <c r="E291" t="s">
        <v>10</v>
      </c>
      <c r="F291" t="s">
        <v>10</v>
      </c>
      <c r="G291" t="s">
        <v>10</v>
      </c>
    </row>
    <row r="292" spans="1:7">
      <c r="A292" t="s">
        <v>465</v>
      </c>
      <c r="C292" t="s">
        <v>19</v>
      </c>
      <c r="D292" s="1011">
        <v>45498.376388888886</v>
      </c>
      <c r="E292" t="s">
        <v>10</v>
      </c>
      <c r="F292" t="s">
        <v>10</v>
      </c>
      <c r="G292" t="s">
        <v>10</v>
      </c>
    </row>
    <row r="293" spans="1:7">
      <c r="A293" t="s">
        <v>466</v>
      </c>
      <c r="C293" t="s">
        <v>19</v>
      </c>
      <c r="D293" s="1011">
        <v>45498.376388888886</v>
      </c>
      <c r="E293" t="s">
        <v>10</v>
      </c>
      <c r="F293" t="s">
        <v>10</v>
      </c>
      <c r="G293" t="s">
        <v>10</v>
      </c>
    </row>
    <row r="294" spans="1:7">
      <c r="A294" t="s">
        <v>467</v>
      </c>
      <c r="C294" t="s">
        <v>19</v>
      </c>
      <c r="D294" s="1011">
        <v>45498.376388888886</v>
      </c>
      <c r="E294" t="s">
        <v>10</v>
      </c>
      <c r="F294" t="s">
        <v>10</v>
      </c>
      <c r="G294" t="s">
        <v>10</v>
      </c>
    </row>
    <row r="295" spans="1:7">
      <c r="A295" t="s">
        <v>468</v>
      </c>
      <c r="C295" t="s">
        <v>19</v>
      </c>
      <c r="D295" s="1011">
        <v>45498.376388888886</v>
      </c>
      <c r="E295" t="s">
        <v>10</v>
      </c>
      <c r="F295" t="s">
        <v>10</v>
      </c>
      <c r="G295" t="s">
        <v>10</v>
      </c>
    </row>
    <row r="296" spans="1:7">
      <c r="A296" t="s">
        <v>469</v>
      </c>
      <c r="B296" t="s">
        <v>461</v>
      </c>
      <c r="C296" t="s">
        <v>9</v>
      </c>
      <c r="D296" s="1011">
        <v>45498.376388888886</v>
      </c>
      <c r="E296" t="s">
        <v>10</v>
      </c>
      <c r="F296" t="s">
        <v>10</v>
      </c>
      <c r="G296" t="s">
        <v>10</v>
      </c>
    </row>
    <row r="297" spans="1:7">
      <c r="A297" t="s">
        <v>470</v>
      </c>
      <c r="B297" t="s">
        <v>471</v>
      </c>
      <c r="C297" t="s">
        <v>9</v>
      </c>
      <c r="D297" s="1011">
        <v>45757.640277777777</v>
      </c>
      <c r="E297" t="s">
        <v>10</v>
      </c>
      <c r="F297" t="s">
        <v>10</v>
      </c>
    </row>
    <row r="298" spans="1:7">
      <c r="A298" t="s">
        <v>472</v>
      </c>
      <c r="B298" t="s">
        <v>473</v>
      </c>
      <c r="C298" t="s">
        <v>9</v>
      </c>
      <c r="D298" s="1011">
        <v>45757.640277777777</v>
      </c>
      <c r="E298" t="s">
        <v>10</v>
      </c>
      <c r="F298" t="s">
        <v>10</v>
      </c>
    </row>
    <row r="299" spans="1:7">
      <c r="A299" t="s">
        <v>474</v>
      </c>
      <c r="B299" t="s">
        <v>475</v>
      </c>
      <c r="C299" t="s">
        <v>9</v>
      </c>
      <c r="D299" s="1011">
        <v>45498.376388888886</v>
      </c>
      <c r="E299" t="s">
        <v>10</v>
      </c>
      <c r="F299" t="s">
        <v>10</v>
      </c>
      <c r="G299" t="s">
        <v>10</v>
      </c>
    </row>
    <row r="300" spans="1:7">
      <c r="A300" t="s">
        <v>476</v>
      </c>
      <c r="B300" t="s">
        <v>477</v>
      </c>
      <c r="C300" t="s">
        <v>9</v>
      </c>
      <c r="D300" s="1011">
        <v>45498.376388888886</v>
      </c>
      <c r="E300" t="s">
        <v>10</v>
      </c>
      <c r="F300" t="s">
        <v>10</v>
      </c>
      <c r="G300" t="s">
        <v>10</v>
      </c>
    </row>
    <row r="301" spans="1:7">
      <c r="A301" t="s">
        <v>478</v>
      </c>
      <c r="B301" t="s">
        <v>479</v>
      </c>
      <c r="C301" t="s">
        <v>9</v>
      </c>
      <c r="D301" s="1011">
        <v>45498.376388888886</v>
      </c>
      <c r="E301" t="s">
        <v>10</v>
      </c>
      <c r="F301" t="s">
        <v>10</v>
      </c>
      <c r="G301" t="s">
        <v>10</v>
      </c>
    </row>
    <row r="302" spans="1:7">
      <c r="A302" t="s">
        <v>480</v>
      </c>
      <c r="B302" t="s">
        <v>481</v>
      </c>
      <c r="C302" t="s">
        <v>19</v>
      </c>
      <c r="D302" s="1011">
        <v>45498.376388888886</v>
      </c>
      <c r="E302" t="s">
        <v>10</v>
      </c>
      <c r="F302" t="s">
        <v>10</v>
      </c>
      <c r="G302" t="s">
        <v>10</v>
      </c>
    </row>
    <row r="303" spans="1:7">
      <c r="A303" t="s">
        <v>482</v>
      </c>
      <c r="B303" t="s">
        <v>483</v>
      </c>
      <c r="C303" t="s">
        <v>9</v>
      </c>
      <c r="D303" s="1011">
        <v>45498.376388888886</v>
      </c>
      <c r="E303" t="s">
        <v>10</v>
      </c>
      <c r="F303" t="s">
        <v>10</v>
      </c>
      <c r="G303" t="s">
        <v>10</v>
      </c>
    </row>
    <row r="304" spans="1:7">
      <c r="A304" t="s">
        <v>484</v>
      </c>
      <c r="B304" t="s">
        <v>485</v>
      </c>
      <c r="C304" t="s">
        <v>19</v>
      </c>
      <c r="D304" s="1011">
        <v>45498.376388888886</v>
      </c>
      <c r="E304" t="s">
        <v>10</v>
      </c>
      <c r="F304" t="s">
        <v>10</v>
      </c>
      <c r="G304" t="s">
        <v>10</v>
      </c>
    </row>
    <row r="305" spans="1:7">
      <c r="A305" t="s">
        <v>486</v>
      </c>
      <c r="B305" t="s">
        <v>487</v>
      </c>
      <c r="C305" t="s">
        <v>9</v>
      </c>
      <c r="D305" s="1011">
        <v>45498.376388888886</v>
      </c>
      <c r="E305" t="s">
        <v>10</v>
      </c>
      <c r="F305" t="s">
        <v>10</v>
      </c>
      <c r="G305" t="s">
        <v>10</v>
      </c>
    </row>
    <row r="306" spans="1:7">
      <c r="A306" t="s">
        <v>488</v>
      </c>
      <c r="B306" t="s">
        <v>489</v>
      </c>
      <c r="C306" t="s">
        <v>9</v>
      </c>
      <c r="D306" s="1011">
        <v>45756.70208333333</v>
      </c>
      <c r="E306" t="s">
        <v>10</v>
      </c>
      <c r="F306" t="s">
        <v>10</v>
      </c>
    </row>
    <row r="307" spans="1:7">
      <c r="A307" t="s">
        <v>490</v>
      </c>
      <c r="B307" t="s">
        <v>491</v>
      </c>
      <c r="C307" t="s">
        <v>9</v>
      </c>
      <c r="D307" s="1011">
        <v>45756.702777777777</v>
      </c>
      <c r="E307" t="s">
        <v>10</v>
      </c>
      <c r="F307" t="s">
        <v>10</v>
      </c>
    </row>
    <row r="308" spans="1:7">
      <c r="A308" t="s">
        <v>492</v>
      </c>
      <c r="B308" t="s">
        <v>493</v>
      </c>
      <c r="C308" t="s">
        <v>9</v>
      </c>
      <c r="D308" s="1011">
        <v>45757.640277777777</v>
      </c>
      <c r="E308" t="s">
        <v>10</v>
      </c>
      <c r="F308" t="s">
        <v>10</v>
      </c>
    </row>
    <row r="309" spans="1:7">
      <c r="A309" t="s">
        <v>494</v>
      </c>
      <c r="C309" t="s">
        <v>9</v>
      </c>
      <c r="D309" s="1011">
        <v>45498.376388888886</v>
      </c>
      <c r="E309" t="s">
        <v>10</v>
      </c>
      <c r="F309" t="s">
        <v>10</v>
      </c>
      <c r="G309" t="s">
        <v>10</v>
      </c>
    </row>
    <row r="310" spans="1:7">
      <c r="A310" t="s">
        <v>495</v>
      </c>
      <c r="B310" t="s">
        <v>496</v>
      </c>
      <c r="C310" t="s">
        <v>9</v>
      </c>
      <c r="D310" s="1011">
        <v>45757.64166666667</v>
      </c>
      <c r="E310" t="s">
        <v>10</v>
      </c>
      <c r="F310" t="s">
        <v>10</v>
      </c>
    </row>
    <row r="311" spans="1:7">
      <c r="A311" t="s">
        <v>497</v>
      </c>
      <c r="B311" t="s">
        <v>498</v>
      </c>
      <c r="C311" t="s">
        <v>9</v>
      </c>
      <c r="D311" s="1011">
        <v>45757.64166666667</v>
      </c>
      <c r="E311" t="s">
        <v>10</v>
      </c>
      <c r="F311" t="s">
        <v>10</v>
      </c>
    </row>
    <row r="312" spans="1:7">
      <c r="A312" t="s">
        <v>499</v>
      </c>
      <c r="B312" t="s">
        <v>500</v>
      </c>
      <c r="C312" t="s">
        <v>9</v>
      </c>
      <c r="D312" s="1011">
        <v>45498.376388888886</v>
      </c>
      <c r="E312" t="s">
        <v>10</v>
      </c>
      <c r="F312" t="s">
        <v>10</v>
      </c>
      <c r="G312" t="s">
        <v>10</v>
      </c>
    </row>
    <row r="313" spans="1:7">
      <c r="A313" t="s">
        <v>501</v>
      </c>
      <c r="B313" t="s">
        <v>21</v>
      </c>
      <c r="C313" t="s">
        <v>9</v>
      </c>
      <c r="D313" s="1011">
        <v>45498.376388888886</v>
      </c>
      <c r="E313" t="s">
        <v>10</v>
      </c>
      <c r="F313" t="s">
        <v>10</v>
      </c>
      <c r="G313" t="s">
        <v>10</v>
      </c>
    </row>
    <row r="314" spans="1:7">
      <c r="A314" t="s">
        <v>502</v>
      </c>
      <c r="B314" t="s">
        <v>21</v>
      </c>
      <c r="C314" t="s">
        <v>9</v>
      </c>
      <c r="D314" s="1011">
        <v>45498.376388888886</v>
      </c>
      <c r="E314" t="s">
        <v>10</v>
      </c>
      <c r="F314" t="s">
        <v>10</v>
      </c>
      <c r="G314" t="s">
        <v>10</v>
      </c>
    </row>
    <row r="315" spans="1:7">
      <c r="A315" t="s">
        <v>503</v>
      </c>
      <c r="B315" t="s">
        <v>21</v>
      </c>
      <c r="C315" t="s">
        <v>9</v>
      </c>
      <c r="D315" s="1011">
        <v>45498.376388888886</v>
      </c>
      <c r="E315" t="s">
        <v>10</v>
      </c>
      <c r="F315" t="s">
        <v>10</v>
      </c>
      <c r="G315" t="s">
        <v>10</v>
      </c>
    </row>
    <row r="316" spans="1:7">
      <c r="A316" t="s">
        <v>504</v>
      </c>
      <c r="B316" t="s">
        <v>505</v>
      </c>
      <c r="C316" t="s">
        <v>9</v>
      </c>
      <c r="D316" s="1011">
        <v>45498.376388888886</v>
      </c>
      <c r="E316" t="s">
        <v>10</v>
      </c>
      <c r="F316" t="s">
        <v>10</v>
      </c>
      <c r="G316" t="s">
        <v>10</v>
      </c>
    </row>
    <row r="317" spans="1:7">
      <c r="A317" t="s">
        <v>506</v>
      </c>
      <c r="B317" t="s">
        <v>19</v>
      </c>
      <c r="C317" t="s">
        <v>19</v>
      </c>
      <c r="D317" s="1011">
        <v>45498.376388888886</v>
      </c>
      <c r="E317" t="s">
        <v>10</v>
      </c>
      <c r="F317" t="s">
        <v>10</v>
      </c>
      <c r="G317" t="s">
        <v>10</v>
      </c>
    </row>
    <row r="318" spans="1:7">
      <c r="A318" t="s">
        <v>507</v>
      </c>
      <c r="B318" t="s">
        <v>508</v>
      </c>
      <c r="C318" t="s">
        <v>9</v>
      </c>
      <c r="D318" s="1011">
        <v>45498.376388888886</v>
      </c>
      <c r="E318" t="s">
        <v>10</v>
      </c>
      <c r="F318" t="s">
        <v>10</v>
      </c>
      <c r="G318" t="s">
        <v>10</v>
      </c>
    </row>
    <row r="319" spans="1:7">
      <c r="A319" t="s">
        <v>509</v>
      </c>
      <c r="B319" t="s">
        <v>510</v>
      </c>
      <c r="C319" t="s">
        <v>9</v>
      </c>
      <c r="D319" s="1011">
        <v>45498.376388888886</v>
      </c>
      <c r="E319" t="s">
        <v>10</v>
      </c>
      <c r="F319" t="s">
        <v>10</v>
      </c>
      <c r="G319" t="s">
        <v>10</v>
      </c>
    </row>
    <row r="320" spans="1:7">
      <c r="A320" t="s">
        <v>511</v>
      </c>
      <c r="B320" t="s">
        <v>512</v>
      </c>
      <c r="C320" t="s">
        <v>9</v>
      </c>
      <c r="D320" s="1011">
        <v>45498.376388888886</v>
      </c>
      <c r="E320" t="s">
        <v>10</v>
      </c>
      <c r="F320" t="s">
        <v>10</v>
      </c>
      <c r="G320" t="s">
        <v>10</v>
      </c>
    </row>
    <row r="321" spans="1:7">
      <c r="A321" t="s">
        <v>513</v>
      </c>
      <c r="B321" t="s">
        <v>21</v>
      </c>
      <c r="C321" t="s">
        <v>9</v>
      </c>
      <c r="D321" s="1011">
        <v>45498.376388888886</v>
      </c>
      <c r="E321" t="s">
        <v>10</v>
      </c>
      <c r="F321" t="s">
        <v>10</v>
      </c>
      <c r="G321" t="s">
        <v>10</v>
      </c>
    </row>
    <row r="322" spans="1:7">
      <c r="A322" t="s">
        <v>514</v>
      </c>
      <c r="B322" t="s">
        <v>515</v>
      </c>
      <c r="C322" t="s">
        <v>9</v>
      </c>
      <c r="D322" s="1011">
        <v>45498.376388888886</v>
      </c>
      <c r="E322" t="s">
        <v>10</v>
      </c>
      <c r="F322" t="s">
        <v>10</v>
      </c>
      <c r="G322" t="s">
        <v>10</v>
      </c>
    </row>
    <row r="323" spans="1:7">
      <c r="A323" t="s">
        <v>516</v>
      </c>
      <c r="B323" t="s">
        <v>517</v>
      </c>
      <c r="C323" t="s">
        <v>19</v>
      </c>
      <c r="D323" s="1011">
        <v>45498.376388888886</v>
      </c>
      <c r="E323" t="s">
        <v>10</v>
      </c>
      <c r="F323" t="s">
        <v>10</v>
      </c>
      <c r="G323" t="s">
        <v>10</v>
      </c>
    </row>
    <row r="324" spans="1:7">
      <c r="A324" t="s">
        <v>518</v>
      </c>
      <c r="B324" t="s">
        <v>519</v>
      </c>
      <c r="C324" t="s">
        <v>9</v>
      </c>
      <c r="D324" s="1011">
        <v>45498.376388888886</v>
      </c>
      <c r="E324" t="s">
        <v>10</v>
      </c>
      <c r="F324" t="s">
        <v>10</v>
      </c>
      <c r="G324" t="s">
        <v>10</v>
      </c>
    </row>
    <row r="325" spans="1:7">
      <c r="A325" t="s">
        <v>520</v>
      </c>
      <c r="B325" t="s">
        <v>521</v>
      </c>
      <c r="C325" t="s">
        <v>9</v>
      </c>
      <c r="D325" s="1011">
        <v>45498.376388888886</v>
      </c>
      <c r="E325" t="s">
        <v>10</v>
      </c>
      <c r="F325" t="s">
        <v>10</v>
      </c>
      <c r="G325" t="s">
        <v>10</v>
      </c>
    </row>
    <row r="326" spans="1:7">
      <c r="A326" t="s">
        <v>522</v>
      </c>
      <c r="B326" t="s">
        <v>523</v>
      </c>
      <c r="C326" t="s">
        <v>9</v>
      </c>
      <c r="D326" s="1011">
        <v>45498.376388888886</v>
      </c>
      <c r="E326" t="s">
        <v>10</v>
      </c>
      <c r="F326" t="s">
        <v>10</v>
      </c>
      <c r="G326" t="s">
        <v>10</v>
      </c>
    </row>
    <row r="327" spans="1:7">
      <c r="A327" t="s">
        <v>524</v>
      </c>
      <c r="B327" t="s">
        <v>525</v>
      </c>
      <c r="C327" t="s">
        <v>9</v>
      </c>
      <c r="D327" s="1011">
        <v>45498.376388888886</v>
      </c>
      <c r="E327" t="s">
        <v>10</v>
      </c>
      <c r="F327" t="s">
        <v>10</v>
      </c>
      <c r="G327" t="s">
        <v>10</v>
      </c>
    </row>
    <row r="328" spans="1:7">
      <c r="A328" t="s">
        <v>526</v>
      </c>
      <c r="B328" t="s">
        <v>527</v>
      </c>
      <c r="C328" t="s">
        <v>9</v>
      </c>
      <c r="D328" s="1011">
        <v>45498.376388888886</v>
      </c>
      <c r="E328" t="s">
        <v>10</v>
      </c>
      <c r="F328" t="s">
        <v>10</v>
      </c>
      <c r="G328" t="s">
        <v>10</v>
      </c>
    </row>
    <row r="329" spans="1:7">
      <c r="A329" t="s">
        <v>528</v>
      </c>
      <c r="B329" t="s">
        <v>529</v>
      </c>
      <c r="C329" t="s">
        <v>19</v>
      </c>
      <c r="D329" s="1011">
        <v>45498.376388888886</v>
      </c>
      <c r="E329" t="s">
        <v>10</v>
      </c>
      <c r="F329" t="s">
        <v>10</v>
      </c>
      <c r="G329" t="s">
        <v>10</v>
      </c>
    </row>
    <row r="330" spans="1:7">
      <c r="A330" t="s">
        <v>530</v>
      </c>
      <c r="B330" t="s">
        <v>19</v>
      </c>
      <c r="C330" t="s">
        <v>19</v>
      </c>
      <c r="D330" s="1011">
        <v>45498.376388888886</v>
      </c>
      <c r="E330" t="s">
        <v>10</v>
      </c>
      <c r="F330" t="s">
        <v>10</v>
      </c>
      <c r="G330" t="s">
        <v>10</v>
      </c>
    </row>
    <row r="331" spans="1:7">
      <c r="A331" t="s">
        <v>531</v>
      </c>
      <c r="B331" t="s">
        <v>532</v>
      </c>
      <c r="C331" t="s">
        <v>9</v>
      </c>
      <c r="D331" s="1011">
        <v>45498.376388888886</v>
      </c>
      <c r="E331" t="s">
        <v>10</v>
      </c>
      <c r="F331" t="s">
        <v>10</v>
      </c>
      <c r="G331" t="s">
        <v>10</v>
      </c>
    </row>
    <row r="332" spans="1:7">
      <c r="A332" t="s">
        <v>533</v>
      </c>
      <c r="B332" t="s">
        <v>534</v>
      </c>
      <c r="C332" t="s">
        <v>9</v>
      </c>
      <c r="D332" s="1011">
        <v>45498.376388888886</v>
      </c>
      <c r="E332" t="s">
        <v>10</v>
      </c>
      <c r="F332" t="s">
        <v>10</v>
      </c>
      <c r="G332" t="s">
        <v>10</v>
      </c>
    </row>
    <row r="333" spans="1:7">
      <c r="A333" t="s">
        <v>535</v>
      </c>
      <c r="B333" t="s">
        <v>536</v>
      </c>
      <c r="C333" t="s">
        <v>19</v>
      </c>
      <c r="D333" s="1011">
        <v>45498.376388888886</v>
      </c>
      <c r="E333" t="s">
        <v>10</v>
      </c>
      <c r="F333" t="s">
        <v>10</v>
      </c>
      <c r="G333" t="s">
        <v>10</v>
      </c>
    </row>
    <row r="334" spans="1:7">
      <c r="A334" t="s">
        <v>537</v>
      </c>
      <c r="B334" t="s">
        <v>538</v>
      </c>
      <c r="C334" t="s">
        <v>19</v>
      </c>
      <c r="D334" s="1011">
        <v>45498.376388888886</v>
      </c>
      <c r="E334" t="s">
        <v>10</v>
      </c>
      <c r="F334" t="s">
        <v>10</v>
      </c>
      <c r="G334" t="s">
        <v>10</v>
      </c>
    </row>
    <row r="335" spans="1:7">
      <c r="A335" t="s">
        <v>539</v>
      </c>
      <c r="B335" t="s">
        <v>540</v>
      </c>
      <c r="C335" t="s">
        <v>19</v>
      </c>
      <c r="D335" s="1011">
        <v>45498.376388888886</v>
      </c>
      <c r="E335" t="s">
        <v>10</v>
      </c>
      <c r="F335" t="s">
        <v>10</v>
      </c>
      <c r="G335" t="s">
        <v>10</v>
      </c>
    </row>
    <row r="336" spans="1:7">
      <c r="A336" t="s">
        <v>541</v>
      </c>
      <c r="B336" t="s">
        <v>542</v>
      </c>
      <c r="C336" t="s">
        <v>19</v>
      </c>
      <c r="D336" s="1011">
        <v>45498.376388888886</v>
      </c>
      <c r="E336" t="s">
        <v>10</v>
      </c>
      <c r="F336" t="s">
        <v>10</v>
      </c>
      <c r="G336" t="s">
        <v>10</v>
      </c>
    </row>
    <row r="337" spans="1:7">
      <c r="A337" t="s">
        <v>543</v>
      </c>
      <c r="B337" t="s">
        <v>386</v>
      </c>
      <c r="C337" t="s">
        <v>9</v>
      </c>
      <c r="D337" s="1011">
        <v>45498.376388888886</v>
      </c>
      <c r="E337" t="s">
        <v>10</v>
      </c>
      <c r="F337" t="s">
        <v>10</v>
      </c>
      <c r="G337" t="s">
        <v>10</v>
      </c>
    </row>
    <row r="338" spans="1:7">
      <c r="A338" t="s">
        <v>544</v>
      </c>
      <c r="B338" t="s">
        <v>536</v>
      </c>
      <c r="C338" t="s">
        <v>19</v>
      </c>
      <c r="D338" s="1011">
        <v>45498.376388888886</v>
      </c>
      <c r="E338" t="s">
        <v>10</v>
      </c>
      <c r="F338" t="s">
        <v>10</v>
      </c>
      <c r="G338" t="s">
        <v>10</v>
      </c>
    </row>
    <row r="339" spans="1:7">
      <c r="A339" t="s">
        <v>545</v>
      </c>
      <c r="B339" t="s">
        <v>546</v>
      </c>
      <c r="C339" t="s">
        <v>9</v>
      </c>
      <c r="D339" s="1011">
        <v>45498.376388888886</v>
      </c>
      <c r="E339" t="s">
        <v>10</v>
      </c>
      <c r="F339" t="s">
        <v>10</v>
      </c>
      <c r="G339" t="s">
        <v>10</v>
      </c>
    </row>
    <row r="340" spans="1:7">
      <c r="A340" t="s">
        <v>547</v>
      </c>
      <c r="B340" t="s">
        <v>548</v>
      </c>
      <c r="C340" t="s">
        <v>19</v>
      </c>
      <c r="D340" s="1011">
        <v>45498.376388888886</v>
      </c>
      <c r="E340" t="s">
        <v>10</v>
      </c>
      <c r="F340" t="s">
        <v>10</v>
      </c>
      <c r="G340" t="s">
        <v>10</v>
      </c>
    </row>
    <row r="341" spans="1:7">
      <c r="A341" t="s">
        <v>549</v>
      </c>
      <c r="B341" t="s">
        <v>550</v>
      </c>
      <c r="C341" t="s">
        <v>19</v>
      </c>
      <c r="D341" s="1011">
        <v>45498.376388888886</v>
      </c>
      <c r="E341" t="s">
        <v>10</v>
      </c>
      <c r="F341" t="s">
        <v>10</v>
      </c>
      <c r="G341" t="s">
        <v>10</v>
      </c>
    </row>
    <row r="342" spans="1:7">
      <c r="A342" t="s">
        <v>551</v>
      </c>
      <c r="B342" t="s">
        <v>552</v>
      </c>
      <c r="C342" t="s">
        <v>9</v>
      </c>
      <c r="D342" s="1011">
        <v>45498.376388888886</v>
      </c>
      <c r="E342" t="s">
        <v>10</v>
      </c>
      <c r="F342" t="s">
        <v>10</v>
      </c>
      <c r="G342" t="s">
        <v>10</v>
      </c>
    </row>
    <row r="343" spans="1:7">
      <c r="A343" t="s">
        <v>553</v>
      </c>
      <c r="B343" t="s">
        <v>554</v>
      </c>
      <c r="C343" t="s">
        <v>19</v>
      </c>
      <c r="D343" s="1011">
        <v>45498.376388888886</v>
      </c>
      <c r="E343" t="s">
        <v>10</v>
      </c>
      <c r="F343" t="s">
        <v>10</v>
      </c>
      <c r="G343" t="s">
        <v>10</v>
      </c>
    </row>
    <row r="344" spans="1:7">
      <c r="A344" t="s">
        <v>555</v>
      </c>
      <c r="C344" t="s">
        <v>19</v>
      </c>
      <c r="D344" s="1011">
        <v>45498.376388888886</v>
      </c>
      <c r="E344" t="s">
        <v>10</v>
      </c>
      <c r="F344" t="s">
        <v>10</v>
      </c>
      <c r="G344" t="s">
        <v>10</v>
      </c>
    </row>
    <row r="345" spans="1:7">
      <c r="A345" t="s">
        <v>556</v>
      </c>
      <c r="B345" t="s">
        <v>550</v>
      </c>
      <c r="C345" t="s">
        <v>19</v>
      </c>
      <c r="D345" s="1011">
        <v>45498.376388888886</v>
      </c>
      <c r="E345" t="s">
        <v>10</v>
      </c>
      <c r="F345" t="s">
        <v>10</v>
      </c>
      <c r="G345" t="s">
        <v>10</v>
      </c>
    </row>
    <row r="346" spans="1:7">
      <c r="A346" t="s">
        <v>557</v>
      </c>
      <c r="B346" t="s">
        <v>550</v>
      </c>
      <c r="C346" t="s">
        <v>19</v>
      </c>
      <c r="D346" s="1011">
        <v>45498.376388888886</v>
      </c>
      <c r="E346" t="s">
        <v>10</v>
      </c>
      <c r="F346" t="s">
        <v>10</v>
      </c>
      <c r="G346" t="s">
        <v>10</v>
      </c>
    </row>
    <row r="347" spans="1:7">
      <c r="A347" t="s">
        <v>558</v>
      </c>
      <c r="B347" t="s">
        <v>559</v>
      </c>
      <c r="C347" t="s">
        <v>9</v>
      </c>
      <c r="D347" s="1011">
        <v>45498.376388888886</v>
      </c>
      <c r="E347" t="s">
        <v>10</v>
      </c>
      <c r="F347" t="s">
        <v>10</v>
      </c>
      <c r="G347" t="s">
        <v>10</v>
      </c>
    </row>
    <row r="348" spans="1:7">
      <c r="A348" t="s">
        <v>560</v>
      </c>
      <c r="B348" t="s">
        <v>561</v>
      </c>
      <c r="C348" t="s">
        <v>9</v>
      </c>
      <c r="D348" s="1011">
        <v>45498.376388888886</v>
      </c>
      <c r="E348" t="s">
        <v>10</v>
      </c>
      <c r="F348" t="s">
        <v>10</v>
      </c>
      <c r="G348" t="s">
        <v>10</v>
      </c>
    </row>
    <row r="349" spans="1:7">
      <c r="A349" t="s">
        <v>562</v>
      </c>
      <c r="B349" t="s">
        <v>563</v>
      </c>
      <c r="C349" t="s">
        <v>9</v>
      </c>
      <c r="D349" s="1011">
        <v>45498.376388888886</v>
      </c>
      <c r="E349" t="s">
        <v>10</v>
      </c>
      <c r="F349" t="s">
        <v>10</v>
      </c>
      <c r="G349" t="s">
        <v>10</v>
      </c>
    </row>
    <row r="350" spans="1:7">
      <c r="A350" t="s">
        <v>564</v>
      </c>
      <c r="B350" t="s">
        <v>565</v>
      </c>
      <c r="C350" t="s">
        <v>9</v>
      </c>
      <c r="D350" s="1011">
        <v>45498.376388888886</v>
      </c>
      <c r="E350" t="s">
        <v>10</v>
      </c>
      <c r="F350" t="s">
        <v>10</v>
      </c>
      <c r="G350" t="s">
        <v>10</v>
      </c>
    </row>
    <row r="351" spans="1:7">
      <c r="A351" t="s">
        <v>566</v>
      </c>
      <c r="B351" t="s">
        <v>19</v>
      </c>
      <c r="C351" t="s">
        <v>19</v>
      </c>
      <c r="D351" s="1011">
        <v>45498.376388888886</v>
      </c>
      <c r="E351" t="s">
        <v>10</v>
      </c>
      <c r="F351" t="s">
        <v>10</v>
      </c>
      <c r="G351" t="s">
        <v>10</v>
      </c>
    </row>
    <row r="352" spans="1:7">
      <c r="A352" t="s">
        <v>567</v>
      </c>
      <c r="B352" t="s">
        <v>19</v>
      </c>
      <c r="C352" t="s">
        <v>19</v>
      </c>
      <c r="D352" s="1011">
        <v>45498.376388888886</v>
      </c>
      <c r="E352" t="s">
        <v>10</v>
      </c>
      <c r="F352" t="s">
        <v>10</v>
      </c>
      <c r="G352" t="s">
        <v>10</v>
      </c>
    </row>
    <row r="353" spans="1:7">
      <c r="A353" t="s">
        <v>568</v>
      </c>
      <c r="B353" t="s">
        <v>569</v>
      </c>
      <c r="C353" t="s">
        <v>9</v>
      </c>
      <c r="D353" s="1011">
        <v>45498.376388888886</v>
      </c>
      <c r="E353" t="s">
        <v>10</v>
      </c>
      <c r="F353" t="s">
        <v>10</v>
      </c>
      <c r="G353" t="s">
        <v>10</v>
      </c>
    </row>
    <row r="354" spans="1:7">
      <c r="A354" t="s">
        <v>570</v>
      </c>
      <c r="B354" t="s">
        <v>571</v>
      </c>
      <c r="C354" t="s">
        <v>9</v>
      </c>
      <c r="D354" s="1011">
        <v>45498.376388888886</v>
      </c>
      <c r="E354" t="s">
        <v>10</v>
      </c>
      <c r="F354" t="s">
        <v>10</v>
      </c>
      <c r="G354" t="s">
        <v>10</v>
      </c>
    </row>
    <row r="355" spans="1:7">
      <c r="A355" t="s">
        <v>572</v>
      </c>
      <c r="B355" t="s">
        <v>550</v>
      </c>
      <c r="C355" t="s">
        <v>573</v>
      </c>
      <c r="D355" s="1011">
        <v>45498.376388888886</v>
      </c>
      <c r="E355" t="s">
        <v>10</v>
      </c>
      <c r="F355" t="s">
        <v>10</v>
      </c>
      <c r="G355" t="s">
        <v>10</v>
      </c>
    </row>
    <row r="356" spans="1:7">
      <c r="A356" t="s">
        <v>574</v>
      </c>
      <c r="B356" t="s">
        <v>575</v>
      </c>
      <c r="C356" t="s">
        <v>573</v>
      </c>
      <c r="D356" s="1011">
        <v>45498.376388888886</v>
      </c>
      <c r="E356" t="s">
        <v>10</v>
      </c>
      <c r="F356" t="s">
        <v>10</v>
      </c>
      <c r="G356" t="s">
        <v>10</v>
      </c>
    </row>
    <row r="357" spans="1:7">
      <c r="A357" t="s">
        <v>576</v>
      </c>
      <c r="B357" t="s">
        <v>577</v>
      </c>
      <c r="C357" t="s">
        <v>9</v>
      </c>
      <c r="D357" s="1011">
        <v>45498.376388888886</v>
      </c>
      <c r="E357" t="s">
        <v>10</v>
      </c>
      <c r="F357" t="s">
        <v>10</v>
      </c>
      <c r="G357" t="s">
        <v>10</v>
      </c>
    </row>
    <row r="358" spans="1:7">
      <c r="A358" t="s">
        <v>578</v>
      </c>
      <c r="B358" t="s">
        <v>577</v>
      </c>
      <c r="C358" t="s">
        <v>9</v>
      </c>
      <c r="D358" s="1011">
        <v>45498.376388888886</v>
      </c>
      <c r="E358" t="s">
        <v>10</v>
      </c>
      <c r="F358" t="s">
        <v>10</v>
      </c>
      <c r="G358" t="s">
        <v>10</v>
      </c>
    </row>
    <row r="359" spans="1:7">
      <c r="A359" t="s">
        <v>579</v>
      </c>
      <c r="B359" t="s">
        <v>580</v>
      </c>
      <c r="C359" t="s">
        <v>9</v>
      </c>
      <c r="D359" s="1011">
        <v>45498.376388888886</v>
      </c>
      <c r="E359" t="s">
        <v>10</v>
      </c>
      <c r="F359" t="s">
        <v>10</v>
      </c>
      <c r="G359" t="s">
        <v>10</v>
      </c>
    </row>
    <row r="360" spans="1:7">
      <c r="A360" t="s">
        <v>581</v>
      </c>
      <c r="B360" t="s">
        <v>19</v>
      </c>
      <c r="C360" t="s">
        <v>19</v>
      </c>
      <c r="D360" s="1011">
        <v>45498.376388888886</v>
      </c>
      <c r="E360" t="s">
        <v>10</v>
      </c>
      <c r="F360" t="s">
        <v>10</v>
      </c>
      <c r="G360" t="s">
        <v>10</v>
      </c>
    </row>
    <row r="361" spans="1:7">
      <c r="A361" t="s">
        <v>582</v>
      </c>
      <c r="C361" t="s">
        <v>19</v>
      </c>
      <c r="D361" s="1011">
        <v>45498.376388888886</v>
      </c>
      <c r="E361" t="s">
        <v>10</v>
      </c>
      <c r="F361" t="s">
        <v>10</v>
      </c>
      <c r="G361" t="s">
        <v>10</v>
      </c>
    </row>
    <row r="362" spans="1:7">
      <c r="A362" t="s">
        <v>583</v>
      </c>
      <c r="B362" t="s">
        <v>584</v>
      </c>
      <c r="C362" t="s">
        <v>9</v>
      </c>
      <c r="D362" s="1011">
        <v>45757.660416666666</v>
      </c>
      <c r="E362" t="s">
        <v>10</v>
      </c>
      <c r="F362" t="s">
        <v>10</v>
      </c>
    </row>
    <row r="363" spans="1:7">
      <c r="A363" t="s">
        <v>585</v>
      </c>
      <c r="B363" t="s">
        <v>586</v>
      </c>
      <c r="C363" t="s">
        <v>9</v>
      </c>
      <c r="D363" s="1011">
        <v>45757.660416666666</v>
      </c>
      <c r="E363" t="s">
        <v>10</v>
      </c>
      <c r="F363" t="s">
        <v>10</v>
      </c>
    </row>
    <row r="364" spans="1:7">
      <c r="A364" t="s">
        <v>587</v>
      </c>
      <c r="B364" t="s">
        <v>588</v>
      </c>
      <c r="C364" t="s">
        <v>9</v>
      </c>
      <c r="D364" s="1011">
        <v>45757.661111111112</v>
      </c>
      <c r="E364" t="s">
        <v>10</v>
      </c>
      <c r="F364" t="s">
        <v>10</v>
      </c>
    </row>
    <row r="365" spans="1:7">
      <c r="A365" t="s">
        <v>589</v>
      </c>
      <c r="B365" t="s">
        <v>590</v>
      </c>
      <c r="C365" t="s">
        <v>9</v>
      </c>
      <c r="D365" s="1011">
        <v>45757.661111111112</v>
      </c>
      <c r="E365" t="s">
        <v>10</v>
      </c>
      <c r="F365" t="s">
        <v>10</v>
      </c>
    </row>
    <row r="366" spans="1:7">
      <c r="A366" t="s">
        <v>591</v>
      </c>
      <c r="B366" t="s">
        <v>592</v>
      </c>
      <c r="C366" t="s">
        <v>9</v>
      </c>
      <c r="D366" s="1011">
        <v>45757.662499999999</v>
      </c>
      <c r="E366" t="s">
        <v>10</v>
      </c>
      <c r="F366" t="s">
        <v>10</v>
      </c>
    </row>
    <row r="367" spans="1:7">
      <c r="A367" t="s">
        <v>593</v>
      </c>
      <c r="B367" t="s">
        <v>594</v>
      </c>
      <c r="C367" t="s">
        <v>9</v>
      </c>
      <c r="D367" s="1011">
        <v>45757.662499999999</v>
      </c>
      <c r="E367" t="s">
        <v>10</v>
      </c>
      <c r="F367" t="s">
        <v>10</v>
      </c>
    </row>
    <row r="368" spans="1:7">
      <c r="A368" t="s">
        <v>595</v>
      </c>
      <c r="B368" t="s">
        <v>596</v>
      </c>
      <c r="C368" t="s">
        <v>9</v>
      </c>
      <c r="D368" s="1011">
        <v>45757.663194444445</v>
      </c>
      <c r="E368" t="s">
        <v>10</v>
      </c>
      <c r="F368" t="s">
        <v>10</v>
      </c>
    </row>
    <row r="369" spans="1:7">
      <c r="A369" t="s">
        <v>597</v>
      </c>
      <c r="C369" t="s">
        <v>9</v>
      </c>
      <c r="D369" s="1011">
        <v>45498.376388888886</v>
      </c>
      <c r="E369" t="s">
        <v>10</v>
      </c>
      <c r="F369" t="s">
        <v>10</v>
      </c>
      <c r="G369" t="s">
        <v>10</v>
      </c>
    </row>
    <row r="370" spans="1:7">
      <c r="A370" t="s">
        <v>598</v>
      </c>
      <c r="B370" t="s">
        <v>599</v>
      </c>
      <c r="C370" t="s">
        <v>9</v>
      </c>
      <c r="D370" s="1011">
        <v>45757.663888888892</v>
      </c>
      <c r="E370" t="s">
        <v>10</v>
      </c>
      <c r="F370" t="s">
        <v>10</v>
      </c>
    </row>
    <row r="371" spans="1:7">
      <c r="A371" t="s">
        <v>600</v>
      </c>
      <c r="B371" t="s">
        <v>601</v>
      </c>
      <c r="C371" t="s">
        <v>9</v>
      </c>
      <c r="D371" s="1011">
        <v>45757.664583333331</v>
      </c>
      <c r="E371" t="s">
        <v>10</v>
      </c>
      <c r="F371" t="s">
        <v>10</v>
      </c>
    </row>
    <row r="372" spans="1:7">
      <c r="A372" t="s">
        <v>602</v>
      </c>
      <c r="B372" t="s">
        <v>603</v>
      </c>
      <c r="C372" t="s">
        <v>9</v>
      </c>
      <c r="D372" s="1011">
        <v>45757.664583333331</v>
      </c>
      <c r="E372" t="s">
        <v>10</v>
      </c>
      <c r="F372" t="s">
        <v>10</v>
      </c>
    </row>
    <row r="373" spans="1:7">
      <c r="A373" t="s">
        <v>604</v>
      </c>
      <c r="B373" t="s">
        <v>605</v>
      </c>
      <c r="C373" t="s">
        <v>19</v>
      </c>
      <c r="D373" s="1011">
        <v>45757.665277777778</v>
      </c>
      <c r="E373" t="s">
        <v>10</v>
      </c>
      <c r="F373" t="s">
        <v>10</v>
      </c>
    </row>
    <row r="374" spans="1:7">
      <c r="A374" t="s">
        <v>606</v>
      </c>
      <c r="B374" t="s">
        <v>607</v>
      </c>
      <c r="C374" t="s">
        <v>19</v>
      </c>
      <c r="D374" s="1011">
        <v>45498.376388888886</v>
      </c>
      <c r="E374" t="s">
        <v>10</v>
      </c>
      <c r="F374" t="s">
        <v>10</v>
      </c>
      <c r="G374" t="s">
        <v>10</v>
      </c>
    </row>
    <row r="375" spans="1:7">
      <c r="A375" t="s">
        <v>608</v>
      </c>
      <c r="B375" t="s">
        <v>18</v>
      </c>
      <c r="C375" t="s">
        <v>19</v>
      </c>
      <c r="D375" s="1011">
        <v>45498.376388888886</v>
      </c>
      <c r="E375" t="s">
        <v>10</v>
      </c>
      <c r="F375" t="s">
        <v>10</v>
      </c>
      <c r="G375" t="s">
        <v>10</v>
      </c>
    </row>
    <row r="376" spans="1:7">
      <c r="A376" t="s">
        <v>609</v>
      </c>
      <c r="B376" t="s">
        <v>610</v>
      </c>
      <c r="C376" t="s">
        <v>19</v>
      </c>
      <c r="D376" s="1011">
        <v>45498.376388888886</v>
      </c>
      <c r="E376" t="s">
        <v>10</v>
      </c>
      <c r="F376" t="s">
        <v>10</v>
      </c>
      <c r="G376" t="s">
        <v>10</v>
      </c>
    </row>
    <row r="377" spans="1:7">
      <c r="A377" t="s">
        <v>611</v>
      </c>
      <c r="B377" t="s">
        <v>612</v>
      </c>
      <c r="C377" t="s">
        <v>9</v>
      </c>
      <c r="D377" s="1011">
        <v>45757.665277777778</v>
      </c>
      <c r="E377" t="s">
        <v>10</v>
      </c>
      <c r="F377" t="s">
        <v>10</v>
      </c>
    </row>
    <row r="378" spans="1:7">
      <c r="A378" t="s">
        <v>613</v>
      </c>
      <c r="B378" t="s">
        <v>614</v>
      </c>
      <c r="C378" t="s">
        <v>9</v>
      </c>
      <c r="D378" s="1011">
        <v>45757.666666666664</v>
      </c>
      <c r="E378" t="s">
        <v>10</v>
      </c>
      <c r="F378" t="s">
        <v>10</v>
      </c>
    </row>
    <row r="379" spans="1:7">
      <c r="A379" t="s">
        <v>615</v>
      </c>
      <c r="B379" t="s">
        <v>616</v>
      </c>
      <c r="C379" t="s">
        <v>9</v>
      </c>
      <c r="D379" s="1011">
        <v>45757.667361111111</v>
      </c>
      <c r="E379" t="s">
        <v>10</v>
      </c>
      <c r="F379" t="s">
        <v>10</v>
      </c>
    </row>
    <row r="380" spans="1:7">
      <c r="A380" t="s">
        <v>617</v>
      </c>
      <c r="B380" t="s">
        <v>618</v>
      </c>
      <c r="C380" t="s">
        <v>19</v>
      </c>
      <c r="D380" s="1011">
        <v>45757.668055555558</v>
      </c>
      <c r="E380" t="s">
        <v>10</v>
      </c>
      <c r="F380" t="s">
        <v>10</v>
      </c>
    </row>
    <row r="381" spans="1:7">
      <c r="A381" t="s">
        <v>619</v>
      </c>
      <c r="B381" t="s">
        <v>620</v>
      </c>
      <c r="C381" t="s">
        <v>9</v>
      </c>
      <c r="D381" s="1011">
        <v>45757.668749999997</v>
      </c>
      <c r="E381" t="s">
        <v>10</v>
      </c>
      <c r="F381" t="s">
        <v>10</v>
      </c>
    </row>
    <row r="382" spans="1:7">
      <c r="A382" t="s">
        <v>621</v>
      </c>
      <c r="B382" t="s">
        <v>622</v>
      </c>
      <c r="C382" t="s">
        <v>19</v>
      </c>
      <c r="D382" s="1011">
        <v>45757.668749999997</v>
      </c>
      <c r="E382" t="s">
        <v>10</v>
      </c>
      <c r="F382" t="s">
        <v>10</v>
      </c>
    </row>
    <row r="383" spans="1:7">
      <c r="A383" t="s">
        <v>623</v>
      </c>
      <c r="B383" t="s">
        <v>624</v>
      </c>
      <c r="C383" t="s">
        <v>9</v>
      </c>
      <c r="D383" s="1011">
        <v>45498.376388888886</v>
      </c>
      <c r="E383" t="s">
        <v>10</v>
      </c>
      <c r="F383" t="s">
        <v>10</v>
      </c>
      <c r="G383" t="s">
        <v>10</v>
      </c>
    </row>
    <row r="384" spans="1:7">
      <c r="A384" t="s">
        <v>625</v>
      </c>
      <c r="B384" t="s">
        <v>624</v>
      </c>
      <c r="C384" t="s">
        <v>9</v>
      </c>
      <c r="D384" s="1011">
        <v>45498.376388888886</v>
      </c>
      <c r="E384" t="s">
        <v>10</v>
      </c>
      <c r="F384" t="s">
        <v>10</v>
      </c>
      <c r="G384" t="s">
        <v>10</v>
      </c>
    </row>
    <row r="385" spans="1:7">
      <c r="A385" t="s">
        <v>626</v>
      </c>
      <c r="B385" t="s">
        <v>610</v>
      </c>
      <c r="C385" t="s">
        <v>19</v>
      </c>
      <c r="D385" s="1011">
        <v>45498.376388888886</v>
      </c>
      <c r="E385" t="s">
        <v>10</v>
      </c>
      <c r="F385" t="s">
        <v>10</v>
      </c>
      <c r="G385" t="s">
        <v>10</v>
      </c>
    </row>
    <row r="386" spans="1:7">
      <c r="A386" t="s">
        <v>627</v>
      </c>
      <c r="B386" t="s">
        <v>19</v>
      </c>
      <c r="C386" t="s">
        <v>19</v>
      </c>
      <c r="D386" s="1011">
        <v>45498.376388888886</v>
      </c>
      <c r="E386" t="s">
        <v>10</v>
      </c>
      <c r="F386" t="s">
        <v>10</v>
      </c>
      <c r="G386" t="s">
        <v>10</v>
      </c>
    </row>
    <row r="387" spans="1:7">
      <c r="A387" t="s">
        <v>628</v>
      </c>
      <c r="B387" t="s">
        <v>629</v>
      </c>
      <c r="C387" t="s">
        <v>9</v>
      </c>
      <c r="D387" s="1011">
        <v>45498.376388888886</v>
      </c>
      <c r="E387" t="s">
        <v>10</v>
      </c>
      <c r="F387" t="s">
        <v>10</v>
      </c>
      <c r="G387" t="s">
        <v>10</v>
      </c>
    </row>
    <row r="388" spans="1:7">
      <c r="A388" t="s">
        <v>630</v>
      </c>
      <c r="B388" t="s">
        <v>631</v>
      </c>
      <c r="C388" t="s">
        <v>9</v>
      </c>
      <c r="D388" s="1011">
        <v>45498.376388888886</v>
      </c>
      <c r="E388" t="s">
        <v>10</v>
      </c>
      <c r="F388" t="s">
        <v>10</v>
      </c>
      <c r="G388" t="s">
        <v>10</v>
      </c>
    </row>
    <row r="389" spans="1:7">
      <c r="A389" t="s">
        <v>632</v>
      </c>
      <c r="B389" t="s">
        <v>633</v>
      </c>
      <c r="C389" t="s">
        <v>9</v>
      </c>
      <c r="D389" s="1011">
        <v>45757.669444444444</v>
      </c>
      <c r="E389" t="s">
        <v>10</v>
      </c>
      <c r="F389" t="s">
        <v>10</v>
      </c>
    </row>
    <row r="390" spans="1:7">
      <c r="A390" t="s">
        <v>634</v>
      </c>
      <c r="B390" t="s">
        <v>635</v>
      </c>
      <c r="C390" t="s">
        <v>9</v>
      </c>
      <c r="D390" s="1011">
        <v>45757.670138888891</v>
      </c>
      <c r="E390" t="s">
        <v>10</v>
      </c>
      <c r="F390" t="s">
        <v>10</v>
      </c>
    </row>
    <row r="391" spans="1:7">
      <c r="A391" t="s">
        <v>636</v>
      </c>
      <c r="B391" t="s">
        <v>637</v>
      </c>
      <c r="C391" t="s">
        <v>9</v>
      </c>
      <c r="D391" s="1011">
        <v>45757.67083333333</v>
      </c>
      <c r="E391" t="s">
        <v>10</v>
      </c>
      <c r="F391" t="s">
        <v>10</v>
      </c>
    </row>
    <row r="392" spans="1:7">
      <c r="A392" t="s">
        <v>638</v>
      </c>
      <c r="B392" t="s">
        <v>639</v>
      </c>
      <c r="C392" t="s">
        <v>9</v>
      </c>
      <c r="D392" s="1011">
        <v>45757.671527777777</v>
      </c>
      <c r="E392" t="s">
        <v>10</v>
      </c>
      <c r="F392" t="s">
        <v>10</v>
      </c>
    </row>
    <row r="393" spans="1:7">
      <c r="A393" t="s">
        <v>640</v>
      </c>
      <c r="B393" t="s">
        <v>641</v>
      </c>
      <c r="C393" t="s">
        <v>9</v>
      </c>
      <c r="D393" s="1011">
        <v>45498.376388888886</v>
      </c>
      <c r="E393" t="s">
        <v>10</v>
      </c>
      <c r="F393" t="s">
        <v>10</v>
      </c>
      <c r="G393" t="s">
        <v>10</v>
      </c>
    </row>
    <row r="394" spans="1:7">
      <c r="A394" t="s">
        <v>642</v>
      </c>
      <c r="B394" t="s">
        <v>643</v>
      </c>
      <c r="C394" t="s">
        <v>9</v>
      </c>
      <c r="D394" s="1011">
        <v>45498.376388888886</v>
      </c>
      <c r="E394" t="s">
        <v>10</v>
      </c>
      <c r="F394" t="s">
        <v>10</v>
      </c>
      <c r="G394" t="s">
        <v>10</v>
      </c>
    </row>
    <row r="395" spans="1:7">
      <c r="A395" t="s">
        <v>644</v>
      </c>
      <c r="B395" t="s">
        <v>643</v>
      </c>
      <c r="C395" t="s">
        <v>9</v>
      </c>
      <c r="D395" s="1011">
        <v>45498.376388888886</v>
      </c>
      <c r="E395" t="s">
        <v>10</v>
      </c>
      <c r="F395" t="s">
        <v>10</v>
      </c>
      <c r="G395" t="s">
        <v>10</v>
      </c>
    </row>
    <row r="396" spans="1:7">
      <c r="A396" t="s">
        <v>645</v>
      </c>
      <c r="B396" t="s">
        <v>534</v>
      </c>
      <c r="C396" t="s">
        <v>9</v>
      </c>
      <c r="D396" s="1011">
        <v>45498.376388888886</v>
      </c>
      <c r="E396" t="s">
        <v>10</v>
      </c>
      <c r="F396" t="s">
        <v>10</v>
      </c>
      <c r="G396" t="s">
        <v>10</v>
      </c>
    </row>
    <row r="397" spans="1:7">
      <c r="A397" t="s">
        <v>646</v>
      </c>
      <c r="B397" t="s">
        <v>647</v>
      </c>
      <c r="C397" t="s">
        <v>9</v>
      </c>
      <c r="D397" s="1011">
        <v>45498.376388888886</v>
      </c>
      <c r="E397" t="s">
        <v>10</v>
      </c>
      <c r="F397" t="s">
        <v>10</v>
      </c>
      <c r="G397" t="s">
        <v>10</v>
      </c>
    </row>
    <row r="398" spans="1:7">
      <c r="A398" t="s">
        <v>648</v>
      </c>
      <c r="C398" t="s">
        <v>9</v>
      </c>
      <c r="D398" s="1011">
        <v>45498.376388888886</v>
      </c>
      <c r="E398" t="s">
        <v>10</v>
      </c>
      <c r="F398" t="s">
        <v>10</v>
      </c>
      <c r="G398" t="s">
        <v>10</v>
      </c>
    </row>
    <row r="399" spans="1:7">
      <c r="A399" t="s">
        <v>649</v>
      </c>
      <c r="B399" t="s">
        <v>316</v>
      </c>
      <c r="C399" t="s">
        <v>9</v>
      </c>
      <c r="D399" s="1011">
        <v>45498.376388888886</v>
      </c>
      <c r="E399" t="s">
        <v>10</v>
      </c>
      <c r="F399" t="s">
        <v>10</v>
      </c>
      <c r="G399" t="s">
        <v>10</v>
      </c>
    </row>
    <row r="400" spans="1:7">
      <c r="A400" t="s">
        <v>650</v>
      </c>
      <c r="B400" t="s">
        <v>651</v>
      </c>
      <c r="C400" t="s">
        <v>9</v>
      </c>
      <c r="D400" s="1011">
        <v>45498.376388888886</v>
      </c>
      <c r="E400" t="s">
        <v>10</v>
      </c>
      <c r="F400" t="s">
        <v>10</v>
      </c>
      <c r="G400" t="s">
        <v>10</v>
      </c>
    </row>
    <row r="401" spans="1:7">
      <c r="A401" t="s">
        <v>652</v>
      </c>
      <c r="B401" t="s">
        <v>653</v>
      </c>
      <c r="C401" t="s">
        <v>9</v>
      </c>
      <c r="D401" s="1011">
        <v>45498.376388888886</v>
      </c>
      <c r="E401" t="s">
        <v>10</v>
      </c>
      <c r="F401" t="s">
        <v>10</v>
      </c>
      <c r="G401" t="s">
        <v>10</v>
      </c>
    </row>
    <row r="402" spans="1:7">
      <c r="A402" t="s">
        <v>654</v>
      </c>
      <c r="B402" t="s">
        <v>655</v>
      </c>
      <c r="C402" t="s">
        <v>9</v>
      </c>
      <c r="D402" s="1011">
        <v>45498.376388888886</v>
      </c>
      <c r="E402" t="s">
        <v>10</v>
      </c>
      <c r="F402" t="s">
        <v>10</v>
      </c>
      <c r="G402" t="s">
        <v>10</v>
      </c>
    </row>
    <row r="403" spans="1:7">
      <c r="A403" t="s">
        <v>656</v>
      </c>
      <c r="B403" t="s">
        <v>657</v>
      </c>
      <c r="C403" t="s">
        <v>9</v>
      </c>
      <c r="D403" s="1011">
        <v>45498.376388888886</v>
      </c>
      <c r="E403" t="s">
        <v>10</v>
      </c>
      <c r="F403" t="s">
        <v>10</v>
      </c>
      <c r="G403" t="s">
        <v>10</v>
      </c>
    </row>
    <row r="404" spans="1:7">
      <c r="A404" t="s">
        <v>658</v>
      </c>
      <c r="B404" t="s">
        <v>657</v>
      </c>
      <c r="C404" t="s">
        <v>9</v>
      </c>
      <c r="D404" s="1011">
        <v>45498.376388888886</v>
      </c>
      <c r="E404" t="s">
        <v>10</v>
      </c>
      <c r="F404" t="s">
        <v>10</v>
      </c>
      <c r="G404" t="s">
        <v>10</v>
      </c>
    </row>
    <row r="405" spans="1:7">
      <c r="A405" t="s">
        <v>659</v>
      </c>
      <c r="B405" t="s">
        <v>660</v>
      </c>
      <c r="C405" t="s">
        <v>19</v>
      </c>
      <c r="D405" s="1011">
        <v>45498.376388888886</v>
      </c>
      <c r="E405" t="s">
        <v>10</v>
      </c>
      <c r="F405" t="s">
        <v>10</v>
      </c>
      <c r="G405" t="s">
        <v>10</v>
      </c>
    </row>
    <row r="406" spans="1:7">
      <c r="A406" t="s">
        <v>661</v>
      </c>
      <c r="B406" t="s">
        <v>521</v>
      </c>
      <c r="C406" t="s">
        <v>9</v>
      </c>
      <c r="D406" s="1011">
        <v>45498.376388888886</v>
      </c>
      <c r="E406" t="s">
        <v>10</v>
      </c>
      <c r="F406" t="s">
        <v>10</v>
      </c>
      <c r="G406" t="s">
        <v>10</v>
      </c>
    </row>
    <row r="407" spans="1:7">
      <c r="A407" t="s">
        <v>662</v>
      </c>
      <c r="B407" t="s">
        <v>663</v>
      </c>
      <c r="C407" t="s">
        <v>9</v>
      </c>
      <c r="D407" s="1011">
        <v>45498.376388888886</v>
      </c>
      <c r="E407" t="s">
        <v>10</v>
      </c>
      <c r="F407" t="s">
        <v>10</v>
      </c>
      <c r="G407" t="s">
        <v>10</v>
      </c>
    </row>
    <row r="408" spans="1:7">
      <c r="A408" t="s">
        <v>664</v>
      </c>
      <c r="B408" t="s">
        <v>665</v>
      </c>
      <c r="C408" t="s">
        <v>9</v>
      </c>
      <c r="D408" s="1011">
        <v>45498.376388888886</v>
      </c>
      <c r="E408" t="s">
        <v>10</v>
      </c>
      <c r="F408" t="s">
        <v>10</v>
      </c>
      <c r="G408" t="s">
        <v>10</v>
      </c>
    </row>
    <row r="409" spans="1:7">
      <c r="A409" t="s">
        <v>666</v>
      </c>
      <c r="B409" t="s">
        <v>667</v>
      </c>
      <c r="C409" t="s">
        <v>9</v>
      </c>
      <c r="D409" s="1011">
        <v>45498.376388888886</v>
      </c>
      <c r="E409" t="s">
        <v>10</v>
      </c>
      <c r="F409" t="s">
        <v>10</v>
      </c>
      <c r="G409" t="s">
        <v>10</v>
      </c>
    </row>
    <row r="410" spans="1:7">
      <c r="A410" t="s">
        <v>668</v>
      </c>
      <c r="B410" t="s">
        <v>669</v>
      </c>
      <c r="C410" t="s">
        <v>9</v>
      </c>
      <c r="D410" s="1011">
        <v>45498.376388888886</v>
      </c>
      <c r="E410" t="s">
        <v>10</v>
      </c>
      <c r="F410" t="s">
        <v>10</v>
      </c>
      <c r="G410" t="s">
        <v>10</v>
      </c>
    </row>
    <row r="411" spans="1:7">
      <c r="A411" t="s">
        <v>670</v>
      </c>
      <c r="B411" t="s">
        <v>669</v>
      </c>
      <c r="C411" t="s">
        <v>9</v>
      </c>
      <c r="D411" s="1011">
        <v>45498.376388888886</v>
      </c>
      <c r="E411" t="s">
        <v>10</v>
      </c>
      <c r="F411" t="s">
        <v>10</v>
      </c>
      <c r="G411" t="s">
        <v>10</v>
      </c>
    </row>
    <row r="412" spans="1:7">
      <c r="A412" t="s">
        <v>671</v>
      </c>
      <c r="B412" t="s">
        <v>672</v>
      </c>
      <c r="C412" t="s">
        <v>19</v>
      </c>
      <c r="D412" s="1011">
        <v>45498.376388888886</v>
      </c>
      <c r="E412" t="s">
        <v>10</v>
      </c>
      <c r="F412" t="s">
        <v>10</v>
      </c>
      <c r="G412" t="s">
        <v>10</v>
      </c>
    </row>
    <row r="413" spans="1:7">
      <c r="A413" t="s">
        <v>673</v>
      </c>
      <c r="B413" t="s">
        <v>674</v>
      </c>
      <c r="C413" t="s">
        <v>19</v>
      </c>
      <c r="D413" s="1011">
        <v>45498.376388888886</v>
      </c>
      <c r="E413" t="s">
        <v>10</v>
      </c>
      <c r="F413" t="s">
        <v>10</v>
      </c>
      <c r="G413" t="s">
        <v>10</v>
      </c>
    </row>
    <row r="414" spans="1:7">
      <c r="A414" t="s">
        <v>675</v>
      </c>
      <c r="B414" t="s">
        <v>676</v>
      </c>
      <c r="C414" t="s">
        <v>19</v>
      </c>
      <c r="D414" s="1011">
        <v>45498.376388888886</v>
      </c>
      <c r="E414" t="s">
        <v>10</v>
      </c>
      <c r="F414" t="s">
        <v>10</v>
      </c>
      <c r="G414" t="s">
        <v>10</v>
      </c>
    </row>
    <row r="415" spans="1:7">
      <c r="A415" t="s">
        <v>677</v>
      </c>
      <c r="C415" t="s">
        <v>19</v>
      </c>
      <c r="D415" s="1011">
        <v>45498.376388888886</v>
      </c>
      <c r="E415" t="s">
        <v>10</v>
      </c>
      <c r="F415" t="s">
        <v>10</v>
      </c>
      <c r="G415" t="s">
        <v>10</v>
      </c>
    </row>
    <row r="416" spans="1:7">
      <c r="A416" t="s">
        <v>678</v>
      </c>
      <c r="B416" t="s">
        <v>679</v>
      </c>
      <c r="C416" t="s">
        <v>9</v>
      </c>
      <c r="D416" s="1011">
        <v>45498.376388888886</v>
      </c>
      <c r="E416" t="s">
        <v>10</v>
      </c>
      <c r="F416" t="s">
        <v>10</v>
      </c>
      <c r="G416" t="s">
        <v>10</v>
      </c>
    </row>
    <row r="417" spans="1:7">
      <c r="A417" t="s">
        <v>680</v>
      </c>
      <c r="B417" t="s">
        <v>681</v>
      </c>
      <c r="C417" t="s">
        <v>9</v>
      </c>
      <c r="D417" s="1011">
        <v>45498.376388888886</v>
      </c>
      <c r="E417" t="s">
        <v>10</v>
      </c>
      <c r="F417" t="s">
        <v>10</v>
      </c>
      <c r="G417" t="s">
        <v>10</v>
      </c>
    </row>
    <row r="418" spans="1:7">
      <c r="A418" t="s">
        <v>682</v>
      </c>
      <c r="B418" t="s">
        <v>683</v>
      </c>
      <c r="C418" t="s">
        <v>9</v>
      </c>
      <c r="D418" s="1011">
        <v>45498.376388888886</v>
      </c>
      <c r="E418" t="s">
        <v>10</v>
      </c>
      <c r="F418" t="s">
        <v>10</v>
      </c>
      <c r="G418" t="s">
        <v>10</v>
      </c>
    </row>
    <row r="419" spans="1:7">
      <c r="A419" t="s">
        <v>684</v>
      </c>
      <c r="B419" t="s">
        <v>685</v>
      </c>
      <c r="C419" t="s">
        <v>9</v>
      </c>
      <c r="D419" s="1011">
        <v>45498.376388888886</v>
      </c>
      <c r="E419" t="s">
        <v>10</v>
      </c>
      <c r="F419" t="s">
        <v>10</v>
      </c>
      <c r="G419" t="s">
        <v>10</v>
      </c>
    </row>
    <row r="420" spans="1:7">
      <c r="A420" t="s">
        <v>686</v>
      </c>
      <c r="B420" t="s">
        <v>687</v>
      </c>
      <c r="C420" t="s">
        <v>9</v>
      </c>
      <c r="D420" s="1011">
        <v>45498.376388888886</v>
      </c>
      <c r="E420" t="s">
        <v>10</v>
      </c>
      <c r="F420" t="s">
        <v>10</v>
      </c>
      <c r="G420" t="s">
        <v>10</v>
      </c>
    </row>
    <row r="421" spans="1:7">
      <c r="A421" t="s">
        <v>688</v>
      </c>
      <c r="B421" t="s">
        <v>689</v>
      </c>
      <c r="C421" t="s">
        <v>9</v>
      </c>
      <c r="D421" s="1011">
        <v>45498.376388888886</v>
      </c>
      <c r="E421" t="s">
        <v>10</v>
      </c>
      <c r="F421" t="s">
        <v>10</v>
      </c>
      <c r="G421" t="s">
        <v>10</v>
      </c>
    </row>
    <row r="422" spans="1:7">
      <c r="A422" t="s">
        <v>690</v>
      </c>
      <c r="C422" t="s">
        <v>19</v>
      </c>
      <c r="D422" s="1011">
        <v>45498.376388888886</v>
      </c>
      <c r="E422" t="s">
        <v>10</v>
      </c>
      <c r="F422" t="s">
        <v>10</v>
      </c>
      <c r="G422" t="s">
        <v>10</v>
      </c>
    </row>
    <row r="423" spans="1:7">
      <c r="A423" t="s">
        <v>691</v>
      </c>
      <c r="B423" t="s">
        <v>692</v>
      </c>
      <c r="C423" t="s">
        <v>9</v>
      </c>
      <c r="D423" s="1011">
        <v>45498.376388888886</v>
      </c>
      <c r="E423" t="s">
        <v>10</v>
      </c>
      <c r="F423" t="s">
        <v>10</v>
      </c>
      <c r="G423" t="s">
        <v>10</v>
      </c>
    </row>
    <row r="424" spans="1:7">
      <c r="A424" t="s">
        <v>693</v>
      </c>
      <c r="B424" t="s">
        <v>694</v>
      </c>
      <c r="C424" t="s">
        <v>9</v>
      </c>
      <c r="D424" s="1011">
        <v>45498.376388888886</v>
      </c>
      <c r="E424" t="s">
        <v>10</v>
      </c>
      <c r="F424" t="s">
        <v>10</v>
      </c>
      <c r="G424" t="s">
        <v>10</v>
      </c>
    </row>
    <row r="425" spans="1:7">
      <c r="A425" t="s">
        <v>695</v>
      </c>
      <c r="B425" t="s">
        <v>696</v>
      </c>
      <c r="C425" t="s">
        <v>9</v>
      </c>
      <c r="D425" s="1011">
        <v>45498.376388888886</v>
      </c>
      <c r="E425" t="s">
        <v>10</v>
      </c>
      <c r="F425" t="s">
        <v>10</v>
      </c>
      <c r="G425" t="s">
        <v>10</v>
      </c>
    </row>
    <row r="426" spans="1:7">
      <c r="A426" t="s">
        <v>697</v>
      </c>
      <c r="B426" t="s">
        <v>698</v>
      </c>
      <c r="C426" t="s">
        <v>9</v>
      </c>
      <c r="D426" s="1011">
        <v>45498.376388888886</v>
      </c>
      <c r="E426" t="s">
        <v>10</v>
      </c>
      <c r="F426" t="s">
        <v>10</v>
      </c>
      <c r="G426" t="s">
        <v>10</v>
      </c>
    </row>
    <row r="427" spans="1:7">
      <c r="A427" t="s">
        <v>699</v>
      </c>
      <c r="B427" t="s">
        <v>700</v>
      </c>
      <c r="C427" t="s">
        <v>9</v>
      </c>
      <c r="D427" s="1011">
        <v>45498.376388888886</v>
      </c>
      <c r="E427" t="s">
        <v>10</v>
      </c>
      <c r="F427" t="s">
        <v>10</v>
      </c>
      <c r="G427" t="s">
        <v>10</v>
      </c>
    </row>
    <row r="428" spans="1:7">
      <c r="A428" t="s">
        <v>701</v>
      </c>
      <c r="B428" t="s">
        <v>702</v>
      </c>
      <c r="C428" t="s">
        <v>9</v>
      </c>
      <c r="D428" s="1011">
        <v>45498.376388888886</v>
      </c>
      <c r="E428" t="s">
        <v>10</v>
      </c>
      <c r="F428" t="s">
        <v>10</v>
      </c>
      <c r="G428" t="s">
        <v>10</v>
      </c>
    </row>
    <row r="429" spans="1:7">
      <c r="A429" t="s">
        <v>703</v>
      </c>
      <c r="B429" t="s">
        <v>704</v>
      </c>
      <c r="C429" t="s">
        <v>19</v>
      </c>
      <c r="D429" s="1011">
        <v>45498.376388888886</v>
      </c>
      <c r="E429" t="s">
        <v>10</v>
      </c>
      <c r="F429" t="s">
        <v>10</v>
      </c>
      <c r="G429" t="s">
        <v>10</v>
      </c>
    </row>
    <row r="430" spans="1:7">
      <c r="A430" t="s">
        <v>705</v>
      </c>
      <c r="B430" t="s">
        <v>704</v>
      </c>
      <c r="C430" t="s">
        <v>19</v>
      </c>
      <c r="D430" s="1011">
        <v>45498.376388888886</v>
      </c>
      <c r="E430" t="s">
        <v>10</v>
      </c>
      <c r="F430" t="s">
        <v>10</v>
      </c>
      <c r="G430" t="s">
        <v>10</v>
      </c>
    </row>
    <row r="431" spans="1:7">
      <c r="A431" t="s">
        <v>706</v>
      </c>
      <c r="B431" t="s">
        <v>707</v>
      </c>
      <c r="C431" t="s">
        <v>9</v>
      </c>
      <c r="D431" s="1011">
        <v>45498.376388888886</v>
      </c>
      <c r="E431" t="s">
        <v>10</v>
      </c>
      <c r="F431" t="s">
        <v>10</v>
      </c>
      <c r="G431" t="s">
        <v>10</v>
      </c>
    </row>
    <row r="432" spans="1:7">
      <c r="A432" t="s">
        <v>708</v>
      </c>
      <c r="B432" t="s">
        <v>42</v>
      </c>
      <c r="C432" t="s">
        <v>9</v>
      </c>
      <c r="D432" s="1011">
        <v>45498.376388888886</v>
      </c>
      <c r="E432" t="s">
        <v>10</v>
      </c>
      <c r="F432" t="s">
        <v>10</v>
      </c>
      <c r="G432" t="s">
        <v>10</v>
      </c>
    </row>
    <row r="433" spans="1:7">
      <c r="A433" t="s">
        <v>709</v>
      </c>
      <c r="B433" t="s">
        <v>710</v>
      </c>
      <c r="C433" t="s">
        <v>9</v>
      </c>
      <c r="D433" s="1011">
        <v>45498.376388888886</v>
      </c>
      <c r="E433" t="s">
        <v>10</v>
      </c>
      <c r="F433" t="s">
        <v>10</v>
      </c>
      <c r="G433" t="s">
        <v>10</v>
      </c>
    </row>
    <row r="434" spans="1:7">
      <c r="A434" t="s">
        <v>711</v>
      </c>
      <c r="B434" t="s">
        <v>712</v>
      </c>
      <c r="C434" t="s">
        <v>19</v>
      </c>
      <c r="D434" s="1011">
        <v>45498.376388888886</v>
      </c>
      <c r="E434" t="s">
        <v>10</v>
      </c>
      <c r="F434" t="s">
        <v>10</v>
      </c>
      <c r="G434" t="s">
        <v>10</v>
      </c>
    </row>
    <row r="435" spans="1:7">
      <c r="A435" t="s">
        <v>713</v>
      </c>
      <c r="B435" t="s">
        <v>714</v>
      </c>
      <c r="C435" t="s">
        <v>9</v>
      </c>
      <c r="D435" s="1011">
        <v>45498.376388888886</v>
      </c>
      <c r="E435" t="s">
        <v>10</v>
      </c>
      <c r="F435" t="s">
        <v>10</v>
      </c>
      <c r="G435" t="s">
        <v>10</v>
      </c>
    </row>
    <row r="436" spans="1:7">
      <c r="A436" t="s">
        <v>715</v>
      </c>
      <c r="B436" t="s">
        <v>42</v>
      </c>
      <c r="C436" t="s">
        <v>9</v>
      </c>
      <c r="D436" s="1011">
        <v>45498.376388888886</v>
      </c>
      <c r="E436" t="s">
        <v>10</v>
      </c>
      <c r="F436" t="s">
        <v>10</v>
      </c>
      <c r="G436" t="s">
        <v>10</v>
      </c>
    </row>
    <row r="437" spans="1:7">
      <c r="A437" t="s">
        <v>716</v>
      </c>
      <c r="B437" t="s">
        <v>717</v>
      </c>
      <c r="C437" t="s">
        <v>9</v>
      </c>
      <c r="D437" s="1011">
        <v>45498.376388888886</v>
      </c>
      <c r="E437" t="s">
        <v>10</v>
      </c>
      <c r="F437" t="s">
        <v>10</v>
      </c>
      <c r="G437" t="s">
        <v>10</v>
      </c>
    </row>
    <row r="438" spans="1:7">
      <c r="A438" t="s">
        <v>718</v>
      </c>
      <c r="B438" t="s">
        <v>719</v>
      </c>
      <c r="C438" t="s">
        <v>9</v>
      </c>
      <c r="D438" s="1011">
        <v>45498.376388888886</v>
      </c>
      <c r="E438" t="s">
        <v>10</v>
      </c>
      <c r="F438" t="s">
        <v>10</v>
      </c>
      <c r="G438" t="s">
        <v>10</v>
      </c>
    </row>
    <row r="439" spans="1:7">
      <c r="A439" t="s">
        <v>720</v>
      </c>
      <c r="B439" t="s">
        <v>42</v>
      </c>
      <c r="C439" t="s">
        <v>9</v>
      </c>
      <c r="D439" s="1011">
        <v>45498.376388888886</v>
      </c>
      <c r="E439" t="s">
        <v>10</v>
      </c>
      <c r="F439" t="s">
        <v>10</v>
      </c>
      <c r="G439" t="s">
        <v>10</v>
      </c>
    </row>
    <row r="440" spans="1:7">
      <c r="A440" t="s">
        <v>721</v>
      </c>
      <c r="B440" t="s">
        <v>717</v>
      </c>
      <c r="C440" t="s">
        <v>9</v>
      </c>
      <c r="D440" s="1011">
        <v>45498.376388888886</v>
      </c>
      <c r="E440" t="s">
        <v>10</v>
      </c>
      <c r="F440" t="s">
        <v>10</v>
      </c>
      <c r="G440" t="s">
        <v>10</v>
      </c>
    </row>
    <row r="441" spans="1:7">
      <c r="A441" t="s">
        <v>722</v>
      </c>
      <c r="B441" t="s">
        <v>723</v>
      </c>
      <c r="C441" t="s">
        <v>9</v>
      </c>
      <c r="D441" s="1011">
        <v>45498.376388888886</v>
      </c>
      <c r="E441" t="s">
        <v>10</v>
      </c>
      <c r="F441" t="s">
        <v>10</v>
      </c>
      <c r="G441" t="s">
        <v>10</v>
      </c>
    </row>
    <row r="442" spans="1:7">
      <c r="A442" t="s">
        <v>724</v>
      </c>
      <c r="B442" t="s">
        <v>725</v>
      </c>
      <c r="C442" t="s">
        <v>19</v>
      </c>
      <c r="D442" s="1011">
        <v>45498.376388888886</v>
      </c>
      <c r="E442" t="s">
        <v>10</v>
      </c>
      <c r="F442" t="s">
        <v>10</v>
      </c>
      <c r="G442" t="s">
        <v>10</v>
      </c>
    </row>
    <row r="443" spans="1:7">
      <c r="A443" t="s">
        <v>726</v>
      </c>
      <c r="B443" t="s">
        <v>19</v>
      </c>
      <c r="C443" t="s">
        <v>19</v>
      </c>
      <c r="D443" s="1011">
        <v>45498.376388888886</v>
      </c>
      <c r="E443" t="s">
        <v>10</v>
      </c>
      <c r="F443" t="s">
        <v>10</v>
      </c>
      <c r="G443" t="s">
        <v>10</v>
      </c>
    </row>
    <row r="444" spans="1:7">
      <c r="A444" t="s">
        <v>727</v>
      </c>
      <c r="B444" t="s">
        <v>728</v>
      </c>
      <c r="C444" t="s">
        <v>19</v>
      </c>
      <c r="D444" s="1011">
        <v>45498.376388888886</v>
      </c>
      <c r="E444" t="s">
        <v>10</v>
      </c>
      <c r="F444" t="s">
        <v>10</v>
      </c>
      <c r="G444" t="s">
        <v>10</v>
      </c>
    </row>
    <row r="445" spans="1:7">
      <c r="A445" t="s">
        <v>729</v>
      </c>
      <c r="B445" t="s">
        <v>730</v>
      </c>
      <c r="C445" t="s">
        <v>9</v>
      </c>
      <c r="D445" s="1011">
        <v>45498.376388888886</v>
      </c>
      <c r="E445" t="s">
        <v>10</v>
      </c>
      <c r="F445" t="s">
        <v>10</v>
      </c>
      <c r="G445" t="s">
        <v>10</v>
      </c>
    </row>
    <row r="446" spans="1:7">
      <c r="A446" t="s">
        <v>731</v>
      </c>
      <c r="B446" t="s">
        <v>732</v>
      </c>
      <c r="C446" t="s">
        <v>19</v>
      </c>
      <c r="D446" s="1011">
        <v>45498.376388888886</v>
      </c>
      <c r="E446" t="s">
        <v>10</v>
      </c>
      <c r="F446" t="s">
        <v>10</v>
      </c>
      <c r="G446" t="s">
        <v>10</v>
      </c>
    </row>
    <row r="447" spans="1:7">
      <c r="A447" t="s">
        <v>733</v>
      </c>
      <c r="B447" t="s">
        <v>19</v>
      </c>
      <c r="C447" t="s">
        <v>19</v>
      </c>
      <c r="D447" s="1011">
        <v>45498.376388888886</v>
      </c>
      <c r="E447" t="s">
        <v>10</v>
      </c>
      <c r="F447" t="s">
        <v>10</v>
      </c>
      <c r="G447" t="s">
        <v>10</v>
      </c>
    </row>
    <row r="448" spans="1:7">
      <c r="A448" t="s">
        <v>734</v>
      </c>
      <c r="B448" t="s">
        <v>735</v>
      </c>
      <c r="C448" t="s">
        <v>9</v>
      </c>
      <c r="D448" s="1011">
        <v>45498.376388888886</v>
      </c>
      <c r="E448" t="s">
        <v>10</v>
      </c>
      <c r="F448" t="s">
        <v>10</v>
      </c>
      <c r="G448" t="s">
        <v>10</v>
      </c>
    </row>
  </sheetData>
  <sortState xmlns:xlrd2="http://schemas.microsoft.com/office/spreadsheetml/2017/richdata2" ref="A2:G448">
    <sortCondition ref="A1:A448"/>
  </sortState>
  <phoneticPr fontId="84" type="noConversion"/>
  <pageMargins left="0.7" right="0.7" top="0.75" bottom="0.75" header="0.3" footer="0.3"/>
  <pageSetup paperSize="9" orientation="portrait" vertic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C91D1-5A7F-4843-8B5F-EA21FEA4004E}">
  <sheetPr>
    <pageSetUpPr fitToPage="1"/>
  </sheetPr>
  <dimension ref="A1:U28"/>
  <sheetViews>
    <sheetView topLeftCell="A3" zoomScale="85" zoomScaleNormal="85" zoomScalePageLayoutView="70" workbookViewId="0">
      <selection activeCell="I60" sqref="I60"/>
    </sheetView>
  </sheetViews>
  <sheetFormatPr defaultColWidth="8.7109375" defaultRowHeight="15"/>
  <cols>
    <col min="1" max="1" width="11.28515625" style="60" customWidth="1"/>
    <col min="2" max="2" width="35.28515625" style="2" customWidth="1"/>
    <col min="3" max="3" width="49.7109375" style="61" customWidth="1"/>
    <col min="4" max="4" width="49.7109375" style="2" customWidth="1"/>
    <col min="5" max="6" width="19" style="59" customWidth="1"/>
    <col min="7" max="9" width="19" style="61" customWidth="1"/>
    <col min="10" max="11" width="12.5703125" style="107" hidden="1" customWidth="1"/>
    <col min="12" max="12" width="13.28515625" style="107" hidden="1" customWidth="1"/>
    <col min="13" max="13" width="10" style="107" customWidth="1"/>
    <col min="14" max="14" width="2.5703125" style="107" customWidth="1"/>
    <col min="15" max="15" width="53.28515625" style="59" customWidth="1"/>
    <col min="16" max="16" width="37.5703125" style="59" customWidth="1"/>
    <col min="17" max="17" width="55.5703125" style="59" customWidth="1"/>
    <col min="18" max="18" width="39.5703125" style="59" customWidth="1"/>
    <col min="19" max="20" width="19" style="59" customWidth="1"/>
    <col min="21" max="21" width="2.5703125" style="107" customWidth="1"/>
    <col min="22" max="16384" width="8.7109375" style="2"/>
  </cols>
  <sheetData>
    <row r="1" spans="1:21" ht="56.1" customHeight="1" thickBot="1">
      <c r="A1" s="1235" t="s">
        <v>2574</v>
      </c>
      <c r="B1" s="1236"/>
      <c r="C1" s="1236"/>
      <c r="D1" s="1236"/>
      <c r="E1" s="1236"/>
      <c r="F1" s="1236"/>
      <c r="G1" s="1236"/>
      <c r="H1" s="1236"/>
      <c r="I1" s="1236"/>
      <c r="J1" s="1236"/>
      <c r="K1" s="1236"/>
      <c r="L1" s="1236"/>
      <c r="M1" s="1236"/>
      <c r="N1" s="828"/>
      <c r="O1" s="1224" t="s">
        <v>2575</v>
      </c>
      <c r="P1" s="1224"/>
      <c r="Q1" s="1224"/>
      <c r="R1" s="1224"/>
      <c r="S1" s="1224"/>
      <c r="T1" s="1225"/>
      <c r="U1" s="828"/>
    </row>
    <row r="2" spans="1:21" s="8" customFormat="1" ht="42.6" customHeight="1" thickBot="1">
      <c r="A2" s="3"/>
      <c r="B2" s="62" t="s">
        <v>2530</v>
      </c>
      <c r="C2" s="5">
        <f ca="1">TODAY()</f>
        <v>45984</v>
      </c>
      <c r="D2" s="63"/>
      <c r="E2" s="1228" t="s">
        <v>2576</v>
      </c>
      <c r="F2" s="1229"/>
      <c r="G2" s="1230">
        <f>I23</f>
        <v>8.8079420693349224</v>
      </c>
      <c r="H2" s="1231"/>
      <c r="I2" s="1232"/>
      <c r="J2" s="1220" t="s">
        <v>2576</v>
      </c>
      <c r="K2" s="1221"/>
      <c r="L2" s="1237">
        <f>L23</f>
        <v>4.4039710346674612</v>
      </c>
      <c r="M2" s="1238"/>
      <c r="N2" s="829"/>
      <c r="O2" s="1226"/>
      <c r="P2" s="1226"/>
      <c r="Q2" s="1226"/>
      <c r="R2" s="1226"/>
      <c r="S2" s="1226"/>
      <c r="T2" s="1227"/>
      <c r="U2" s="829"/>
    </row>
    <row r="3" spans="1:21" s="8" customFormat="1" ht="69.599999999999994" customHeight="1" thickBot="1">
      <c r="A3" s="64" t="s">
        <v>2412</v>
      </c>
      <c r="B3" s="65" t="s">
        <v>2413</v>
      </c>
      <c r="C3" s="11" t="s">
        <v>2540</v>
      </c>
      <c r="D3" s="12" t="s">
        <v>2541</v>
      </c>
      <c r="E3" s="66" t="s">
        <v>2577</v>
      </c>
      <c r="F3" s="66" t="s">
        <v>2578</v>
      </c>
      <c r="G3" s="13" t="s">
        <v>2579</v>
      </c>
      <c r="H3" s="13" t="s">
        <v>2580</v>
      </c>
      <c r="I3" s="13" t="s">
        <v>2581</v>
      </c>
      <c r="J3" s="1233" t="s">
        <v>2582</v>
      </c>
      <c r="K3" s="1234"/>
      <c r="L3" s="1234"/>
      <c r="M3" s="1234"/>
      <c r="N3" s="830"/>
      <c r="O3" s="823" t="s">
        <v>2583</v>
      </c>
      <c r="P3" s="68" t="s">
        <v>2584</v>
      </c>
      <c r="Q3" s="68" t="s">
        <v>2585</v>
      </c>
      <c r="R3" s="68" t="s">
        <v>2586</v>
      </c>
      <c r="S3" s="67" t="s">
        <v>2587</v>
      </c>
      <c r="T3" s="69" t="s">
        <v>1439</v>
      </c>
      <c r="U3" s="830"/>
    </row>
    <row r="4" spans="1:21" ht="112.5" customHeight="1" thickBot="1">
      <c r="A4" s="70" t="s">
        <v>2417</v>
      </c>
      <c r="B4" s="71" t="s">
        <v>2418</v>
      </c>
      <c r="C4" s="108" t="s">
        <v>2588</v>
      </c>
      <c r="D4" s="16" t="s">
        <v>2546</v>
      </c>
      <c r="E4" s="72" t="s">
        <v>2589</v>
      </c>
      <c r="F4" s="73" t="s">
        <v>2590</v>
      </c>
      <c r="G4" s="17" t="s">
        <v>2547</v>
      </c>
      <c r="H4" s="17" t="s">
        <v>2547</v>
      </c>
      <c r="I4" s="17" t="s">
        <v>2548</v>
      </c>
      <c r="J4" s="74" t="s">
        <v>2591</v>
      </c>
      <c r="K4" s="75" t="s">
        <v>2592</v>
      </c>
      <c r="L4" s="75" t="s">
        <v>2593</v>
      </c>
      <c r="M4" s="822" t="s">
        <v>2594</v>
      </c>
      <c r="N4" s="831"/>
      <c r="O4" s="824" t="s">
        <v>2595</v>
      </c>
      <c r="P4" s="77" t="s">
        <v>2596</v>
      </c>
      <c r="Q4" s="76" t="s">
        <v>2597</v>
      </c>
      <c r="R4" s="76"/>
      <c r="S4" s="76" t="s">
        <v>2598</v>
      </c>
      <c r="T4" s="77"/>
      <c r="U4" s="831"/>
    </row>
    <row r="5" spans="1:21" ht="114" customHeight="1">
      <c r="A5" s="20" t="s">
        <v>2599</v>
      </c>
      <c r="B5" s="78" t="s">
        <v>2600</v>
      </c>
      <c r="C5" s="22" t="s">
        <v>2601</v>
      </c>
      <c r="D5" s="22" t="s">
        <v>2552</v>
      </c>
      <c r="E5" s="79" t="s">
        <v>2602</v>
      </c>
      <c r="F5" s="80">
        <v>44904</v>
      </c>
      <c r="G5" s="23"/>
      <c r="H5" s="23"/>
      <c r="I5" s="877">
        <f>I23</f>
        <v>8.8079420693349224</v>
      </c>
      <c r="J5" s="881">
        <f>J24</f>
        <v>3</v>
      </c>
      <c r="K5" s="881">
        <f>K24</f>
        <v>3</v>
      </c>
      <c r="L5" s="881">
        <f>L23</f>
        <v>4.4039710346674612</v>
      </c>
      <c r="M5" s="882">
        <f>I5/2</f>
        <v>4.4039710346674612</v>
      </c>
      <c r="N5" s="829"/>
      <c r="O5" s="825"/>
      <c r="P5" s="82"/>
      <c r="Q5" s="83"/>
      <c r="R5" s="83"/>
      <c r="S5" s="981"/>
      <c r="T5" s="982"/>
      <c r="U5" s="829"/>
    </row>
    <row r="6" spans="1:21" ht="108" customHeight="1">
      <c r="A6" s="1194" t="s">
        <v>736</v>
      </c>
      <c r="B6" s="24" t="s">
        <v>739</v>
      </c>
      <c r="C6" s="25" t="s">
        <v>2556</v>
      </c>
      <c r="D6" s="26" t="s">
        <v>2557</v>
      </c>
      <c r="E6" s="84" t="s">
        <v>2602</v>
      </c>
      <c r="F6" s="85">
        <v>44904</v>
      </c>
      <c r="G6" s="878">
        <f>'Summary Sheet'!C10</f>
        <v>100</v>
      </c>
      <c r="H6" s="878">
        <f>'Summary Sheet'!D10</f>
        <v>84.615384615384613</v>
      </c>
      <c r="I6" s="878">
        <f>(9-(G6*9/100))+(16-(H6*16/100))</f>
        <v>2.4615384615384617</v>
      </c>
      <c r="J6" s="81">
        <v>3</v>
      </c>
      <c r="K6" s="81">
        <v>3</v>
      </c>
      <c r="L6" s="81">
        <f t="shared" ref="L6:L16" si="0">J6*K6</f>
        <v>9</v>
      </c>
      <c r="M6" s="882">
        <f t="shared" ref="M6:M22" si="1">I6/2</f>
        <v>1.2307692307692308</v>
      </c>
      <c r="N6" s="829"/>
      <c r="O6" s="983"/>
      <c r="P6" s="86"/>
      <c r="Q6" s="38"/>
      <c r="R6" s="38"/>
      <c r="S6" s="984"/>
      <c r="T6" s="985"/>
      <c r="U6" s="829"/>
    </row>
    <row r="7" spans="1:21" ht="93.6" customHeight="1">
      <c r="A7" s="1214"/>
      <c r="B7" s="87" t="s">
        <v>776</v>
      </c>
      <c r="C7" s="109" t="s">
        <v>777</v>
      </c>
      <c r="D7" s="33" t="s">
        <v>2558</v>
      </c>
      <c r="E7" s="88" t="s">
        <v>2602</v>
      </c>
      <c r="F7" s="89">
        <v>44904</v>
      </c>
      <c r="G7" s="877">
        <f>'Summary Sheet'!C16</f>
        <v>88.888888888888886</v>
      </c>
      <c r="H7" s="877">
        <f>'Summary Sheet'!D16</f>
        <v>93.333333333333329</v>
      </c>
      <c r="I7" s="878">
        <f t="shared" ref="I7:I22" si="2">(9-(G7*9/100))+(16-(H7*16/100))</f>
        <v>2.0666666666666682</v>
      </c>
      <c r="J7" s="81">
        <v>3</v>
      </c>
      <c r="K7" s="81">
        <v>3</v>
      </c>
      <c r="L7" s="81">
        <f t="shared" si="0"/>
        <v>9</v>
      </c>
      <c r="M7" s="882">
        <f t="shared" si="1"/>
        <v>1.0333333333333341</v>
      </c>
      <c r="N7" s="829"/>
      <c r="O7" s="827"/>
      <c r="P7" s="986"/>
      <c r="Q7" s="987"/>
      <c r="R7" s="987"/>
      <c r="S7" s="988"/>
      <c r="T7" s="989"/>
      <c r="U7" s="829"/>
    </row>
    <row r="8" spans="1:21" ht="86.65" customHeight="1">
      <c r="A8" s="91" t="s">
        <v>820</v>
      </c>
      <c r="B8" s="92" t="s">
        <v>821</v>
      </c>
      <c r="C8" s="110" t="s">
        <v>822</v>
      </c>
      <c r="D8" s="38" t="s">
        <v>2559</v>
      </c>
      <c r="E8" s="84" t="s">
        <v>2602</v>
      </c>
      <c r="F8" s="85">
        <v>44904</v>
      </c>
      <c r="G8" s="878">
        <f>'Summary Sheet'!C23</f>
        <v>45.833333333333329</v>
      </c>
      <c r="H8" s="878">
        <f>'Summary Sheet'!D23</f>
        <v>88.888888888888886</v>
      </c>
      <c r="I8" s="878">
        <f t="shared" si="2"/>
        <v>6.6527777777777795</v>
      </c>
      <c r="J8" s="81">
        <v>3</v>
      </c>
      <c r="K8" s="81">
        <v>3</v>
      </c>
      <c r="L8" s="93">
        <f t="shared" si="0"/>
        <v>9</v>
      </c>
      <c r="M8" s="882">
        <f t="shared" si="1"/>
        <v>3.3263888888888897</v>
      </c>
      <c r="N8" s="832"/>
      <c r="O8" s="826"/>
      <c r="P8" s="86"/>
      <c r="Q8" s="38"/>
      <c r="R8" s="38"/>
      <c r="S8" s="990"/>
      <c r="T8" s="985"/>
      <c r="U8" s="832"/>
    </row>
    <row r="9" spans="1:21" ht="62.65" customHeight="1">
      <c r="A9" s="1219" t="s">
        <v>867</v>
      </c>
      <c r="B9" s="87" t="s">
        <v>868</v>
      </c>
      <c r="C9" s="109" t="s">
        <v>869</v>
      </c>
      <c r="D9" s="33" t="s">
        <v>2560</v>
      </c>
      <c r="E9" s="88" t="s">
        <v>2602</v>
      </c>
      <c r="F9" s="89">
        <v>44904</v>
      </c>
      <c r="G9" s="877">
        <f>'Summary Sheet'!C28</f>
        <v>100</v>
      </c>
      <c r="H9" s="877">
        <f>'Summary Sheet'!D28</f>
        <v>75</v>
      </c>
      <c r="I9" s="878">
        <f t="shared" si="2"/>
        <v>4</v>
      </c>
      <c r="J9" s="81">
        <v>3</v>
      </c>
      <c r="K9" s="81">
        <v>3</v>
      </c>
      <c r="L9" s="81">
        <f t="shared" si="0"/>
        <v>9</v>
      </c>
      <c r="M9" s="882">
        <f t="shared" si="1"/>
        <v>2</v>
      </c>
      <c r="N9" s="829"/>
      <c r="O9" s="991"/>
      <c r="P9" s="90"/>
      <c r="Q9" s="33"/>
      <c r="R9" s="33"/>
      <c r="S9" s="988"/>
      <c r="T9" s="989"/>
      <c r="U9" s="829"/>
    </row>
    <row r="10" spans="1:21" ht="108.6" customHeight="1">
      <c r="A10" s="1214"/>
      <c r="B10" s="92" t="s">
        <v>892</v>
      </c>
      <c r="C10" s="110" t="s">
        <v>893</v>
      </c>
      <c r="D10" s="38" t="s">
        <v>2561</v>
      </c>
      <c r="E10" s="84" t="s">
        <v>2602</v>
      </c>
      <c r="F10" s="85">
        <v>44904</v>
      </c>
      <c r="G10" s="878">
        <f>'Summary Sheet'!C36</f>
        <v>69.565217391304344</v>
      </c>
      <c r="H10" s="878">
        <f>'Summary Sheet'!D36</f>
        <v>47.368421052631575</v>
      </c>
      <c r="I10" s="878">
        <f t="shared" si="2"/>
        <v>11.160183066361558</v>
      </c>
      <c r="J10" s="81">
        <v>3</v>
      </c>
      <c r="K10" s="81">
        <v>3</v>
      </c>
      <c r="L10" s="81">
        <f t="shared" si="0"/>
        <v>9</v>
      </c>
      <c r="M10" s="882">
        <f t="shared" si="1"/>
        <v>5.580091533180779</v>
      </c>
      <c r="N10" s="829"/>
      <c r="O10" s="826"/>
      <c r="P10" s="86"/>
      <c r="Q10" s="38"/>
      <c r="R10" s="38"/>
      <c r="S10" s="990"/>
      <c r="T10" s="985"/>
      <c r="U10" s="829"/>
    </row>
    <row r="11" spans="1:21" ht="49.15" customHeight="1">
      <c r="A11" s="1214"/>
      <c r="B11" s="42" t="s">
        <v>948</v>
      </c>
      <c r="C11" s="111" t="s">
        <v>949</v>
      </c>
      <c r="D11" s="43" t="s">
        <v>2562</v>
      </c>
      <c r="E11" s="88" t="s">
        <v>2602</v>
      </c>
      <c r="F11" s="89">
        <v>44904</v>
      </c>
      <c r="G11" s="879">
        <f>'Summary Sheet'!C39</f>
        <v>50</v>
      </c>
      <c r="H11" s="879">
        <f>'Summary Sheet'!D39</f>
        <v>58.333333333333336</v>
      </c>
      <c r="I11" s="878">
        <f t="shared" si="2"/>
        <v>11.166666666666666</v>
      </c>
      <c r="J11" s="81">
        <v>3</v>
      </c>
      <c r="K11" s="81">
        <v>3</v>
      </c>
      <c r="L11" s="81">
        <f t="shared" si="0"/>
        <v>9</v>
      </c>
      <c r="M11" s="882">
        <f t="shared" si="1"/>
        <v>5.583333333333333</v>
      </c>
      <c r="N11" s="829"/>
      <c r="O11" s="991"/>
      <c r="P11" s="90"/>
      <c r="Q11" s="43"/>
      <c r="R11" s="43"/>
      <c r="S11" s="992"/>
      <c r="T11" s="989"/>
      <c r="U11" s="829"/>
    </row>
    <row r="12" spans="1:21" ht="71.650000000000006" customHeight="1">
      <c r="A12" s="1214"/>
      <c r="B12" s="92" t="s">
        <v>959</v>
      </c>
      <c r="C12" s="110" t="s">
        <v>960</v>
      </c>
      <c r="D12" s="38" t="s">
        <v>2563</v>
      </c>
      <c r="E12" s="84" t="s">
        <v>2602</v>
      </c>
      <c r="F12" s="85">
        <v>44904</v>
      </c>
      <c r="G12" s="878">
        <f>'Summary Sheet'!C45</f>
        <v>85.714285714285708</v>
      </c>
      <c r="H12" s="878">
        <f>'Summary Sheet'!D45</f>
        <v>50</v>
      </c>
      <c r="I12" s="878">
        <f t="shared" si="2"/>
        <v>9.2857142857142865</v>
      </c>
      <c r="J12" s="81">
        <v>3</v>
      </c>
      <c r="K12" s="81">
        <v>3</v>
      </c>
      <c r="L12" s="93">
        <f t="shared" si="0"/>
        <v>9</v>
      </c>
      <c r="M12" s="882">
        <f t="shared" si="1"/>
        <v>4.6428571428571432</v>
      </c>
      <c r="N12" s="832"/>
      <c r="O12" s="983"/>
      <c r="P12" s="86"/>
      <c r="Q12" s="38"/>
      <c r="R12" s="38"/>
      <c r="S12" s="990"/>
      <c r="T12" s="985"/>
      <c r="U12" s="832"/>
    </row>
    <row r="13" spans="1:21" ht="62.1" customHeight="1">
      <c r="A13" s="1214"/>
      <c r="B13" s="42" t="s">
        <v>1000</v>
      </c>
      <c r="C13" s="111" t="s">
        <v>1001</v>
      </c>
      <c r="D13" s="43" t="s">
        <v>2564</v>
      </c>
      <c r="E13" s="88" t="s">
        <v>2602</v>
      </c>
      <c r="F13" s="89">
        <v>44904</v>
      </c>
      <c r="G13" s="879">
        <f>'Summary Sheet'!C50</f>
        <v>86.666666666666671</v>
      </c>
      <c r="H13" s="879">
        <f>'Summary Sheet'!D50</f>
        <v>50</v>
      </c>
      <c r="I13" s="878">
        <f t="shared" si="2"/>
        <v>9.1999999999999993</v>
      </c>
      <c r="J13" s="81">
        <v>3</v>
      </c>
      <c r="K13" s="81">
        <v>3</v>
      </c>
      <c r="L13" s="93">
        <f t="shared" si="0"/>
        <v>9</v>
      </c>
      <c r="M13" s="882">
        <f t="shared" si="1"/>
        <v>4.5999999999999996</v>
      </c>
      <c r="N13" s="832"/>
      <c r="O13" s="991"/>
      <c r="P13" s="90"/>
      <c r="Q13" s="43"/>
      <c r="R13" s="43"/>
      <c r="S13" s="992"/>
      <c r="T13" s="989"/>
      <c r="U13" s="832"/>
    </row>
    <row r="14" spans="1:21" ht="81.599999999999994" customHeight="1">
      <c r="A14" s="1214"/>
      <c r="B14" s="92" t="s">
        <v>1029</v>
      </c>
      <c r="C14" s="110" t="s">
        <v>1030</v>
      </c>
      <c r="D14" s="38" t="s">
        <v>2565</v>
      </c>
      <c r="E14" s="84" t="s">
        <v>2602</v>
      </c>
      <c r="F14" s="85">
        <v>44904</v>
      </c>
      <c r="G14" s="878">
        <f>'Summary Sheet'!C56</f>
        <v>73.333333333333329</v>
      </c>
      <c r="H14" s="878">
        <f>'Summary Sheet'!D56</f>
        <v>72.222222222222214</v>
      </c>
      <c r="I14" s="878">
        <f t="shared" si="2"/>
        <v>6.8444444444444468</v>
      </c>
      <c r="J14" s="81">
        <v>3</v>
      </c>
      <c r="K14" s="81">
        <v>3</v>
      </c>
      <c r="L14" s="93">
        <f t="shared" si="0"/>
        <v>9</v>
      </c>
      <c r="M14" s="882">
        <f t="shared" si="1"/>
        <v>3.4222222222222234</v>
      </c>
      <c r="N14" s="832"/>
      <c r="O14" s="983"/>
      <c r="P14" s="86"/>
      <c r="Q14" s="38"/>
      <c r="R14" s="38"/>
      <c r="S14" s="990"/>
      <c r="T14" s="985"/>
      <c r="U14" s="832"/>
    </row>
    <row r="15" spans="1:21" ht="134.65" customHeight="1">
      <c r="A15" s="1214"/>
      <c r="B15" s="42" t="s">
        <v>1072</v>
      </c>
      <c r="C15" s="111" t="s">
        <v>1073</v>
      </c>
      <c r="D15" s="43" t="s">
        <v>2566</v>
      </c>
      <c r="E15" s="88" t="s">
        <v>2602</v>
      </c>
      <c r="F15" s="89">
        <v>44904</v>
      </c>
      <c r="G15" s="879">
        <f>'Summary Sheet'!C65</f>
        <v>75</v>
      </c>
      <c r="H15" s="879">
        <f>'Summary Sheet'!D65</f>
        <v>12.5</v>
      </c>
      <c r="I15" s="878">
        <f t="shared" si="2"/>
        <v>16.25</v>
      </c>
      <c r="J15" s="81">
        <v>3</v>
      </c>
      <c r="K15" s="81">
        <v>3</v>
      </c>
      <c r="L15" s="93">
        <f t="shared" si="0"/>
        <v>9</v>
      </c>
      <c r="M15" s="882">
        <f t="shared" si="1"/>
        <v>8.125</v>
      </c>
      <c r="N15" s="832"/>
      <c r="O15" s="827"/>
      <c r="P15" s="90"/>
      <c r="Q15" s="33"/>
      <c r="R15" s="33"/>
      <c r="S15" s="988"/>
      <c r="T15" s="989"/>
      <c r="U15" s="832"/>
    </row>
    <row r="16" spans="1:21" ht="179.1" customHeight="1">
      <c r="A16" s="1214"/>
      <c r="B16" s="92" t="s">
        <v>1120</v>
      </c>
      <c r="C16" s="110" t="s">
        <v>1121</v>
      </c>
      <c r="D16" s="38" t="s">
        <v>2567</v>
      </c>
      <c r="E16" s="84" t="s">
        <v>2602</v>
      </c>
      <c r="F16" s="85">
        <v>44904</v>
      </c>
      <c r="G16" s="878">
        <f>'Summary Sheet'!C75</f>
        <v>66.666666666666657</v>
      </c>
      <c r="H16" s="878">
        <f>'Summary Sheet'!D75</f>
        <v>21.428571428571427</v>
      </c>
      <c r="I16" s="878">
        <f t="shared" si="2"/>
        <v>15.571428571428573</v>
      </c>
      <c r="J16" s="81">
        <v>3</v>
      </c>
      <c r="K16" s="81">
        <v>3</v>
      </c>
      <c r="L16" s="93">
        <f t="shared" si="0"/>
        <v>9</v>
      </c>
      <c r="M16" s="882">
        <f t="shared" si="1"/>
        <v>7.7857142857142865</v>
      </c>
      <c r="N16" s="832"/>
      <c r="O16" s="826"/>
      <c r="P16" s="86"/>
      <c r="Q16" s="38"/>
      <c r="R16" s="38"/>
      <c r="S16" s="990"/>
      <c r="T16" s="985"/>
      <c r="U16" s="832"/>
    </row>
    <row r="17" spans="1:21" ht="46.5" customHeight="1">
      <c r="A17" s="1214"/>
      <c r="B17" s="42" t="s">
        <v>1182</v>
      </c>
      <c r="C17" s="111" t="s">
        <v>1183</v>
      </c>
      <c r="D17" s="43" t="s">
        <v>2568</v>
      </c>
      <c r="E17" s="88" t="s">
        <v>2602</v>
      </c>
      <c r="F17" s="89">
        <v>44904</v>
      </c>
      <c r="G17" s="879">
        <f>'Summary Sheet'!C79</f>
        <v>33.333333333333329</v>
      </c>
      <c r="H17" s="879">
        <f>'Summary Sheet'!D79</f>
        <v>60</v>
      </c>
      <c r="I17" s="878">
        <f t="shared" si="2"/>
        <v>12.4</v>
      </c>
      <c r="J17" s="81">
        <v>3</v>
      </c>
      <c r="K17" s="81">
        <v>3</v>
      </c>
      <c r="L17" s="93">
        <f t="shared" ref="L17:L22" si="3">J17*K17</f>
        <v>9</v>
      </c>
      <c r="M17" s="882">
        <f t="shared" si="1"/>
        <v>6.2</v>
      </c>
      <c r="N17" s="832"/>
      <c r="O17" s="991"/>
      <c r="P17" s="90"/>
      <c r="Q17" s="43"/>
      <c r="R17" s="43"/>
      <c r="S17" s="988"/>
      <c r="T17" s="989"/>
      <c r="U17" s="832"/>
    </row>
    <row r="18" spans="1:21" ht="81" customHeight="1">
      <c r="A18" s="1214"/>
      <c r="B18" s="92" t="s">
        <v>1207</v>
      </c>
      <c r="C18" s="110" t="s">
        <v>1208</v>
      </c>
      <c r="D18" s="38" t="s">
        <v>2569</v>
      </c>
      <c r="E18" s="84" t="s">
        <v>2602</v>
      </c>
      <c r="F18" s="85">
        <v>44904</v>
      </c>
      <c r="G18" s="878">
        <f>'Summary Sheet'!C84</f>
        <v>85</v>
      </c>
      <c r="H18" s="878">
        <f>'Summary Sheet'!D84</f>
        <v>71.428571428571431</v>
      </c>
      <c r="I18" s="878">
        <f t="shared" si="2"/>
        <v>5.9214285714285708</v>
      </c>
      <c r="J18" s="81">
        <v>3</v>
      </c>
      <c r="K18" s="81">
        <v>3</v>
      </c>
      <c r="L18" s="93">
        <f t="shared" si="3"/>
        <v>9</v>
      </c>
      <c r="M18" s="882">
        <f t="shared" si="1"/>
        <v>2.9607142857142854</v>
      </c>
      <c r="N18" s="832"/>
      <c r="O18" s="826"/>
      <c r="P18" s="86"/>
      <c r="Q18" s="38"/>
      <c r="R18" s="38"/>
      <c r="S18" s="990"/>
      <c r="T18" s="985"/>
      <c r="U18" s="832"/>
    </row>
    <row r="19" spans="1:21" ht="160.15" customHeight="1">
      <c r="A19" s="1214"/>
      <c r="B19" s="42" t="s">
        <v>1243</v>
      </c>
      <c r="C19" s="111" t="s">
        <v>1244</v>
      </c>
      <c r="D19" s="43" t="s">
        <v>2570</v>
      </c>
      <c r="E19" s="88" t="s">
        <v>2602</v>
      </c>
      <c r="F19" s="89">
        <v>44904</v>
      </c>
      <c r="G19" s="879">
        <f>'Summary Sheet'!C92</f>
        <v>60</v>
      </c>
      <c r="H19" s="879">
        <f>'Summary Sheet'!D92</f>
        <v>33.333333333333329</v>
      </c>
      <c r="I19" s="878">
        <f t="shared" si="2"/>
        <v>14.266666666666667</v>
      </c>
      <c r="J19" s="81">
        <v>3</v>
      </c>
      <c r="K19" s="81">
        <v>3</v>
      </c>
      <c r="L19" s="93">
        <f t="shared" si="3"/>
        <v>9</v>
      </c>
      <c r="M19" s="882">
        <f t="shared" si="1"/>
        <v>7.1333333333333337</v>
      </c>
      <c r="N19" s="832"/>
      <c r="O19" s="827"/>
      <c r="P19" s="90"/>
      <c r="Q19" s="33"/>
      <c r="R19" s="33"/>
      <c r="S19" s="988"/>
      <c r="T19" s="993"/>
      <c r="U19" s="832"/>
    </row>
    <row r="20" spans="1:21" ht="112.15" customHeight="1">
      <c r="A20" s="91" t="s">
        <v>1291</v>
      </c>
      <c r="B20" s="92" t="s">
        <v>1292</v>
      </c>
      <c r="C20" s="110" t="s">
        <v>1293</v>
      </c>
      <c r="D20" s="38" t="s">
        <v>2571</v>
      </c>
      <c r="E20" s="84" t="s">
        <v>2602</v>
      </c>
      <c r="F20" s="85">
        <v>44904</v>
      </c>
      <c r="G20" s="878">
        <f>'Summary Sheet'!C99</f>
        <v>81.25</v>
      </c>
      <c r="H20" s="878">
        <f>'Summary Sheet'!D99</f>
        <v>70</v>
      </c>
      <c r="I20" s="878">
        <f t="shared" si="2"/>
        <v>6.4875000000000007</v>
      </c>
      <c r="J20" s="81">
        <v>3</v>
      </c>
      <c r="K20" s="81">
        <v>3</v>
      </c>
      <c r="L20" s="93">
        <f t="shared" si="3"/>
        <v>9</v>
      </c>
      <c r="M20" s="882">
        <f t="shared" si="1"/>
        <v>3.2437500000000004</v>
      </c>
      <c r="N20" s="832"/>
      <c r="O20" s="983"/>
      <c r="P20" s="86"/>
      <c r="Q20" s="38"/>
      <c r="R20" s="38"/>
      <c r="S20" s="984"/>
      <c r="T20" s="985"/>
      <c r="U20" s="832"/>
    </row>
    <row r="21" spans="1:21" ht="48" customHeight="1">
      <c r="A21" s="1215" t="s">
        <v>1330</v>
      </c>
      <c r="B21" s="94" t="s">
        <v>1331</v>
      </c>
      <c r="C21" s="111" t="s">
        <v>1332</v>
      </c>
      <c r="D21" s="43" t="s">
        <v>2572</v>
      </c>
      <c r="E21" s="88" t="s">
        <v>2602</v>
      </c>
      <c r="F21" s="89">
        <v>44904</v>
      </c>
      <c r="G21" s="879">
        <f>'Summary Sheet'!C103</f>
        <v>100</v>
      </c>
      <c r="H21" s="879">
        <f>'Summary Sheet'!D103</f>
        <v>0</v>
      </c>
      <c r="I21" s="878">
        <f t="shared" si="2"/>
        <v>16</v>
      </c>
      <c r="J21" s="81">
        <v>3</v>
      </c>
      <c r="K21" s="81">
        <v>3</v>
      </c>
      <c r="L21" s="93">
        <f t="shared" si="3"/>
        <v>9</v>
      </c>
      <c r="M21" s="882">
        <f t="shared" si="1"/>
        <v>8</v>
      </c>
      <c r="N21" s="832"/>
      <c r="O21" s="991"/>
      <c r="P21" s="90"/>
      <c r="Q21" s="43"/>
      <c r="R21" s="43"/>
      <c r="S21" s="988"/>
      <c r="T21" s="989"/>
      <c r="U21" s="832"/>
    </row>
    <row r="22" spans="1:21" ht="50.65" customHeight="1">
      <c r="A22" s="1216"/>
      <c r="B22" s="95" t="s">
        <v>1342</v>
      </c>
      <c r="C22" s="110" t="s">
        <v>1343</v>
      </c>
      <c r="D22" s="46" t="s">
        <v>2573</v>
      </c>
      <c r="E22" s="96" t="s">
        <v>2602</v>
      </c>
      <c r="F22" s="97">
        <v>44904</v>
      </c>
      <c r="G22" s="880">
        <f>'Summary Sheet'!C107</f>
        <v>100</v>
      </c>
      <c r="H22" s="880">
        <f>'Summary Sheet'!D107</f>
        <v>100</v>
      </c>
      <c r="I22" s="878">
        <f t="shared" si="2"/>
        <v>0</v>
      </c>
      <c r="J22" s="81">
        <v>3</v>
      </c>
      <c r="K22" s="81">
        <v>3</v>
      </c>
      <c r="L22" s="93">
        <f t="shared" si="3"/>
        <v>9</v>
      </c>
      <c r="M22" s="882">
        <f t="shared" si="1"/>
        <v>0</v>
      </c>
      <c r="N22" s="832"/>
      <c r="O22" s="994"/>
      <c r="P22" s="98"/>
      <c r="Q22" s="46"/>
      <c r="R22" s="46"/>
      <c r="S22" s="984"/>
      <c r="T22" s="995"/>
      <c r="U22" s="832"/>
    </row>
    <row r="23" spans="1:21" s="103" customFormat="1" ht="37.15" customHeight="1" thickBot="1">
      <c r="A23" s="99"/>
      <c r="B23" s="100"/>
      <c r="C23" s="100"/>
      <c r="D23" s="100"/>
      <c r="E23" s="100"/>
      <c r="F23" s="100"/>
      <c r="G23" s="101"/>
      <c r="H23" s="967" t="s">
        <v>2603</v>
      </c>
      <c r="I23" s="883">
        <f>AVERAGE(I6:I22)</f>
        <v>8.8079420693349224</v>
      </c>
      <c r="J23" s="1220" t="s">
        <v>2604</v>
      </c>
      <c r="K23" s="1221"/>
      <c r="L23" s="1222">
        <f>AVERAGE(M6:M22)</f>
        <v>4.4039710346674612</v>
      </c>
      <c r="M23" s="1223"/>
      <c r="N23" s="833"/>
      <c r="O23" s="837"/>
      <c r="P23" s="837"/>
      <c r="Q23" s="837"/>
      <c r="R23" s="837"/>
      <c r="S23" s="837"/>
      <c r="T23" s="837"/>
      <c r="U23" s="834"/>
    </row>
    <row r="24" spans="1:21" ht="15.75" thickBot="1">
      <c r="A24" s="50"/>
      <c r="B24" s="51"/>
      <c r="C24" s="51"/>
      <c r="D24" s="51"/>
      <c r="E24" s="51"/>
      <c r="F24" s="51"/>
      <c r="G24" s="52">
        <f>AVERAGE(G6:G22)</f>
        <v>76.544219136930124</v>
      </c>
      <c r="H24" s="104">
        <f>AVERAGE(H6:H22)</f>
        <v>58.144238802133536</v>
      </c>
      <c r="I24" s="105"/>
      <c r="J24" s="801">
        <f>AVERAGE(J6:J22)</f>
        <v>3</v>
      </c>
      <c r="K24" s="801">
        <f>AVERAGE(K6:K22)</f>
        <v>3</v>
      </c>
      <c r="L24" s="106"/>
      <c r="M24" s="106"/>
      <c r="N24" s="835"/>
      <c r="O24" s="821"/>
      <c r="P24" s="821"/>
      <c r="Q24" s="821"/>
      <c r="R24" s="821"/>
      <c r="S24" s="821"/>
      <c r="T24" s="821"/>
      <c r="U24" s="836"/>
    </row>
    <row r="25" spans="1:21">
      <c r="A25"/>
      <c r="B25"/>
      <c r="C25"/>
      <c r="D25"/>
      <c r="E25"/>
      <c r="F25"/>
      <c r="G25" s="58"/>
      <c r="H25" s="58"/>
      <c r="I25" s="58"/>
      <c r="J25"/>
      <c r="K25"/>
      <c r="L25"/>
      <c r="M25"/>
      <c r="N25"/>
      <c r="O25"/>
      <c r="P25"/>
      <c r="Q25"/>
      <c r="R25"/>
      <c r="S25"/>
      <c r="T25"/>
      <c r="U25"/>
    </row>
    <row r="26" spans="1:21">
      <c r="A26"/>
      <c r="B26"/>
      <c r="C26"/>
      <c r="D26"/>
      <c r="E26"/>
      <c r="F26"/>
      <c r="G26" s="58"/>
      <c r="H26" s="58"/>
      <c r="I26" s="58"/>
      <c r="J26"/>
      <c r="K26"/>
      <c r="L26"/>
      <c r="M26"/>
      <c r="N26"/>
      <c r="O26"/>
      <c r="P26"/>
      <c r="Q26"/>
      <c r="R26"/>
      <c r="S26"/>
      <c r="T26"/>
      <c r="U26"/>
    </row>
    <row r="27" spans="1:21">
      <c r="A27"/>
      <c r="B27"/>
      <c r="C27"/>
      <c r="D27"/>
      <c r="E27"/>
      <c r="F27"/>
      <c r="G27" s="58"/>
      <c r="H27" s="58"/>
      <c r="I27" s="58"/>
      <c r="J27"/>
      <c r="K27"/>
      <c r="L27"/>
      <c r="M27"/>
      <c r="N27"/>
      <c r="O27"/>
      <c r="U27"/>
    </row>
    <row r="28" spans="1:21">
      <c r="A28"/>
      <c r="B28"/>
      <c r="C28"/>
      <c r="D28"/>
      <c r="E28"/>
      <c r="F28"/>
      <c r="G28" s="58"/>
      <c r="H28" s="58"/>
      <c r="I28" s="58"/>
      <c r="J28"/>
      <c r="K28"/>
      <c r="L28"/>
      <c r="M28"/>
      <c r="N28"/>
      <c r="O28"/>
      <c r="U28"/>
    </row>
  </sheetData>
  <mergeCells count="12">
    <mergeCell ref="O1:T2"/>
    <mergeCell ref="E2:F2"/>
    <mergeCell ref="G2:I2"/>
    <mergeCell ref="J3:M3"/>
    <mergeCell ref="A1:M1"/>
    <mergeCell ref="J2:K2"/>
    <mergeCell ref="L2:M2"/>
    <mergeCell ref="A6:A7"/>
    <mergeCell ref="A21:A22"/>
    <mergeCell ref="A9:A19"/>
    <mergeCell ref="J23:K23"/>
    <mergeCell ref="L23:M23"/>
  </mergeCells>
  <conditionalFormatting sqref="G1:H23 G25:H1048576">
    <cfRule type="colorScale" priority="7">
      <colorScale>
        <cfvo type="num" val="0"/>
        <cfvo type="num" val="50"/>
        <cfvo type="num" val="100"/>
        <color rgb="FFF8696B"/>
        <color rgb="FFFFEB84"/>
        <color rgb="FF63BE7B"/>
      </colorScale>
    </cfRule>
  </conditionalFormatting>
  <conditionalFormatting sqref="G2:I2">
    <cfRule type="colorScale" priority="4">
      <colorScale>
        <cfvo type="num" val="0"/>
        <cfvo type="num" val="12.5"/>
        <cfvo type="num" val="25"/>
        <color rgb="FF63BE7B"/>
        <color rgb="FFFFEB84"/>
        <color rgb="FFF8696B"/>
      </colorScale>
    </cfRule>
  </conditionalFormatting>
  <conditionalFormatting sqref="I1:I23 I25:I1048576 L1:N1 L25:N1048576 M24:N24 L3:N23">
    <cfRule type="colorScale" priority="6">
      <colorScale>
        <cfvo type="num" val="0"/>
        <cfvo type="num" val="12.5"/>
        <cfvo type="num" val="25"/>
        <color rgb="FF63BE7B"/>
        <color rgb="FFFFEB84"/>
        <color rgb="FFF8696B"/>
      </colorScale>
    </cfRule>
  </conditionalFormatting>
  <conditionalFormatting sqref="J1:K1 J2 J3:K23 J25:K1048576">
    <cfRule type="colorScale" priority="5">
      <colorScale>
        <cfvo type="num" val="0"/>
        <cfvo type="num" val="2.5"/>
        <cfvo type="num" val="5"/>
        <color rgb="FF63BE7B"/>
        <color rgb="FFFFEB84"/>
        <color rgb="FFF8696B"/>
      </colorScale>
    </cfRule>
  </conditionalFormatting>
  <conditionalFormatting sqref="L2:N2">
    <cfRule type="colorScale" priority="3">
      <colorScale>
        <cfvo type="num" val="0"/>
        <cfvo type="num" val="12.5"/>
        <cfvo type="num" val="25"/>
        <color rgb="FF63BE7B"/>
        <color rgb="FFFFEB84"/>
        <color rgb="FFF8696B"/>
      </colorScale>
    </cfRule>
  </conditionalFormatting>
  <conditionalFormatting sqref="U2">
    <cfRule type="colorScale" priority="1">
      <colorScale>
        <cfvo type="num" val="0"/>
        <cfvo type="num" val="12.5"/>
        <cfvo type="num" val="25"/>
        <color rgb="FF63BE7B"/>
        <color rgb="FFFFEB84"/>
        <color rgb="FFF8696B"/>
      </colorScale>
    </cfRule>
  </conditionalFormatting>
  <conditionalFormatting sqref="U3:U1048576 U1">
    <cfRule type="colorScale" priority="2">
      <colorScale>
        <cfvo type="num" val="0"/>
        <cfvo type="num" val="12.5"/>
        <cfvo type="num" val="25"/>
        <color rgb="FF63BE7B"/>
        <color rgb="FFFFEB84"/>
        <color rgb="FFF8696B"/>
      </colorScale>
    </cfRule>
  </conditionalFormatting>
  <pageMargins left="0.7" right="0.7" top="0.75" bottom="0.75" header="0.3" footer="0.3"/>
  <pageSetup paperSize="9" scale="18" orientation="portrait" verticalDpi="300" r:id="rId1"/>
  <headerFooter>
    <oddHeader xml:space="preserve">&amp;L*Only for use with Pervade CS Conversion module© </oddHeader>
  </headerFooter>
  <colBreaks count="1" manualBreakCount="1">
    <brk id="14" max="23"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08B073-1B94-4C9E-9CC7-21D203568CEF}">
  <dimension ref="A40"/>
  <sheetViews>
    <sheetView zoomScaleNormal="100" zoomScalePageLayoutView="130" workbookViewId="0">
      <selection activeCell="S45" sqref="S45"/>
    </sheetView>
  </sheetViews>
  <sheetFormatPr defaultRowHeight="15"/>
  <cols>
    <col min="26" max="26" width="1.42578125" customWidth="1"/>
  </cols>
  <sheetData>
    <row r="40" ht="11.1" customHeight="1"/>
  </sheetData>
  <pageMargins left="0.7" right="0.7" top="0.75" bottom="0.75" header="0.3" footer="0.3"/>
  <pageSetup paperSize="9" scale="38" orientation="landscape" verticalDpi="300" r:id="rId1"/>
  <headerFooter>
    <oddHeader xml:space="preserve">&amp;L*Only for use with Pervade CS Conversion module© </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010B2-498E-45ED-87F5-FE0DC2ED2F1E}">
  <dimension ref="A1:K39"/>
  <sheetViews>
    <sheetView zoomScale="130" zoomScaleNormal="130" workbookViewId="0">
      <selection activeCell="D22" sqref="D22"/>
    </sheetView>
  </sheetViews>
  <sheetFormatPr defaultColWidth="9.5703125" defaultRowHeight="15"/>
  <cols>
    <col min="1" max="1" width="9.5703125" style="895"/>
    <col min="2" max="2" width="6.5703125" style="895" customWidth="1"/>
    <col min="3" max="3" width="27.5703125" style="895" customWidth="1"/>
    <col min="4" max="4" width="7.7109375" style="928" customWidth="1"/>
    <col min="5" max="5" width="9.28515625" style="895" customWidth="1"/>
    <col min="6" max="6" width="34.7109375" style="895" customWidth="1"/>
    <col min="7" max="7" width="7.7109375" style="928" customWidth="1"/>
    <col min="8" max="8" width="6.5703125" style="895" customWidth="1"/>
    <col min="9" max="9" width="22.7109375" style="895" customWidth="1"/>
    <col min="10" max="10" width="8" style="928" customWidth="1"/>
    <col min="11" max="16384" width="9.5703125" style="895"/>
  </cols>
  <sheetData>
    <row r="1" spans="1:11" ht="37.9" customHeight="1" thickBot="1">
      <c r="A1" s="890"/>
      <c r="B1" s="891" t="s">
        <v>2605</v>
      </c>
      <c r="C1" s="892"/>
      <c r="D1" s="893"/>
      <c r="E1" s="892"/>
      <c r="F1" s="892"/>
      <c r="G1" s="893"/>
      <c r="H1" s="892"/>
      <c r="I1" s="892"/>
      <c r="J1" s="894"/>
    </row>
    <row r="2" spans="1:11" s="899" customFormat="1" ht="37.9" customHeight="1" thickBot="1">
      <c r="A2" s="896"/>
      <c r="B2" s="897"/>
      <c r="C2" s="897"/>
      <c r="D2" s="897"/>
      <c r="E2" s="897"/>
      <c r="F2" s="897"/>
      <c r="G2" s="897"/>
      <c r="H2" s="897"/>
      <c r="I2" s="897"/>
      <c r="J2" s="898"/>
    </row>
    <row r="3" spans="1:11" ht="39.75" customHeight="1" thickBot="1">
      <c r="A3" s="900" t="s">
        <v>2606</v>
      </c>
      <c r="B3" s="901"/>
      <c r="C3" s="902" t="s">
        <v>2607</v>
      </c>
      <c r="D3" s="903" t="s">
        <v>2608</v>
      </c>
      <c r="E3" s="901"/>
      <c r="F3" s="904" t="s">
        <v>2609</v>
      </c>
      <c r="G3" s="903" t="s">
        <v>2608</v>
      </c>
      <c r="H3" s="901"/>
      <c r="I3" s="904" t="s">
        <v>2610</v>
      </c>
      <c r="J3" s="903" t="s">
        <v>2608</v>
      </c>
    </row>
    <row r="4" spans="1:11" ht="15.75" thickBot="1">
      <c r="A4" s="905" t="s">
        <v>2611</v>
      </c>
      <c r="B4" s="901"/>
      <c r="C4" s="906" t="s">
        <v>2612</v>
      </c>
      <c r="D4" s="907">
        <f>D5</f>
        <v>100</v>
      </c>
      <c r="E4" s="901"/>
      <c r="F4" s="906" t="s">
        <v>2612</v>
      </c>
      <c r="G4" s="907">
        <f>G5</f>
        <v>88.888888888888886</v>
      </c>
      <c r="H4" s="901"/>
      <c r="I4" s="906" t="s">
        <v>2612</v>
      </c>
      <c r="J4" s="907">
        <f>J5</f>
        <v>45.833333333333329</v>
      </c>
    </row>
    <row r="5" spans="1:11">
      <c r="A5" s="908" t="s">
        <v>2608</v>
      </c>
      <c r="B5" s="901"/>
      <c r="C5" s="909" t="s">
        <v>2419</v>
      </c>
      <c r="D5" s="910">
        <f>'Summary Sheet'!$C$10</f>
        <v>100</v>
      </c>
      <c r="E5" s="909"/>
      <c r="F5" s="909" t="s">
        <v>2419</v>
      </c>
      <c r="G5" s="910">
        <f>'Summary Sheet'!$C$16</f>
        <v>88.888888888888886</v>
      </c>
      <c r="H5" s="909"/>
      <c r="I5" s="909" t="s">
        <v>2419</v>
      </c>
      <c r="J5" s="911">
        <f>'Summary Sheet'!$C$23</f>
        <v>45.833333333333329</v>
      </c>
    </row>
    <row r="6" spans="1:11">
      <c r="A6" s="912" t="s">
        <v>2613</v>
      </c>
      <c r="B6" s="901"/>
      <c r="C6" s="909" t="s">
        <v>2420</v>
      </c>
      <c r="D6" s="910">
        <f>'Summary Sheet'!$D$10</f>
        <v>84.615384615384613</v>
      </c>
      <c r="E6" s="909"/>
      <c r="F6" s="909" t="s">
        <v>2420</v>
      </c>
      <c r="G6" s="910">
        <f>'Summary Sheet'!$D$16</f>
        <v>93.333333333333329</v>
      </c>
      <c r="H6" s="909"/>
      <c r="I6" s="909" t="s">
        <v>2420</v>
      </c>
      <c r="J6" s="911">
        <f>'Summary Sheet'!$D$23</f>
        <v>88.888888888888886</v>
      </c>
    </row>
    <row r="7" spans="1:11">
      <c r="A7" s="913" t="s">
        <v>2614</v>
      </c>
      <c r="B7" s="901"/>
      <c r="C7" s="909" t="s">
        <v>2421</v>
      </c>
      <c r="D7" s="910">
        <f>'Summary Sheet'!$E$10</f>
        <v>92.307692307692307</v>
      </c>
      <c r="E7" s="909"/>
      <c r="F7" s="909" t="s">
        <v>2421</v>
      </c>
      <c r="G7" s="910">
        <f>'Summary Sheet'!$E$16</f>
        <v>91.111111111111114</v>
      </c>
      <c r="H7" s="909"/>
      <c r="I7" s="909" t="s">
        <v>2421</v>
      </c>
      <c r="J7" s="911">
        <f>'Summary Sheet'!$E$23</f>
        <v>67.361111111111114</v>
      </c>
    </row>
    <row r="8" spans="1:11" ht="15.75" thickBot="1">
      <c r="A8" s="914" t="s">
        <v>2615</v>
      </c>
      <c r="B8" s="901"/>
      <c r="C8" s="901"/>
      <c r="D8" s="915"/>
      <c r="E8" s="901"/>
      <c r="F8" s="897"/>
      <c r="G8" s="915"/>
      <c r="H8" s="897"/>
      <c r="I8" s="897"/>
      <c r="J8" s="916"/>
      <c r="K8" s="899"/>
    </row>
    <row r="9" spans="1:11" ht="39.75" customHeight="1" thickBot="1">
      <c r="A9" s="917" t="s">
        <v>2616</v>
      </c>
      <c r="B9" s="901"/>
      <c r="C9" s="902" t="s">
        <v>2617</v>
      </c>
      <c r="D9" s="903" t="s">
        <v>2608</v>
      </c>
      <c r="E9" s="901"/>
      <c r="F9" s="902" t="s">
        <v>2618</v>
      </c>
      <c r="G9" s="903" t="s">
        <v>2608</v>
      </c>
      <c r="H9" s="901"/>
      <c r="I9" s="902" t="s">
        <v>2619</v>
      </c>
      <c r="J9" s="903" t="s">
        <v>2608</v>
      </c>
    </row>
    <row r="10" spans="1:11" ht="15.75" thickBot="1">
      <c r="A10" s="918"/>
      <c r="B10" s="901"/>
      <c r="C10" s="906" t="s">
        <v>2612</v>
      </c>
      <c r="D10" s="907">
        <f>D11</f>
        <v>100</v>
      </c>
      <c r="E10" s="901"/>
      <c r="F10" s="906" t="s">
        <v>2612</v>
      </c>
      <c r="G10" s="907">
        <f>G11</f>
        <v>69.565217391304344</v>
      </c>
      <c r="H10" s="901"/>
      <c r="I10" s="906" t="s">
        <v>2612</v>
      </c>
      <c r="J10" s="907">
        <f>J11</f>
        <v>50</v>
      </c>
    </row>
    <row r="11" spans="1:11" s="920" customFormat="1">
      <c r="A11" s="919"/>
      <c r="C11" s="920" t="s">
        <v>2419</v>
      </c>
      <c r="D11" s="921">
        <f>'Summary Sheet'!$C$28</f>
        <v>100</v>
      </c>
      <c r="F11" s="920" t="s">
        <v>2419</v>
      </c>
      <c r="G11" s="921">
        <f>'Summary Sheet'!$C$36</f>
        <v>69.565217391304344</v>
      </c>
      <c r="I11" s="920" t="s">
        <v>2419</v>
      </c>
      <c r="J11" s="922">
        <f>'Summary Sheet'!$C$39</f>
        <v>50</v>
      </c>
    </row>
    <row r="12" spans="1:11" s="920" customFormat="1">
      <c r="A12" s="919"/>
      <c r="C12" s="920" t="s">
        <v>2420</v>
      </c>
      <c r="D12" s="921">
        <f>'Summary Sheet'!$D$28</f>
        <v>75</v>
      </c>
      <c r="F12" s="920" t="s">
        <v>2420</v>
      </c>
      <c r="G12" s="921">
        <f>'Summary Sheet'!$D$36</f>
        <v>47.368421052631575</v>
      </c>
      <c r="I12" s="920" t="s">
        <v>2420</v>
      </c>
      <c r="J12" s="922">
        <f>'Summary Sheet'!$D$39</f>
        <v>58.333333333333336</v>
      </c>
    </row>
    <row r="13" spans="1:11" s="920" customFormat="1">
      <c r="A13" s="919"/>
      <c r="C13" s="920" t="s">
        <v>2421</v>
      </c>
      <c r="D13" s="921">
        <f>'Summary Sheet'!$E$28</f>
        <v>87.5</v>
      </c>
      <c r="F13" s="920" t="s">
        <v>2421</v>
      </c>
      <c r="G13" s="921">
        <f>'Summary Sheet'!$E$36</f>
        <v>58.46681922196796</v>
      </c>
      <c r="I13" s="920" t="s">
        <v>2421</v>
      </c>
      <c r="J13" s="922">
        <f>'Summary Sheet'!$E$39</f>
        <v>54.166666666666671</v>
      </c>
    </row>
    <row r="14" spans="1:11" s="899" customFormat="1" ht="15.75" thickBot="1">
      <c r="A14" s="896"/>
      <c r="B14" s="897"/>
      <c r="C14" s="897"/>
      <c r="D14" s="915"/>
      <c r="E14" s="897"/>
      <c r="F14" s="897"/>
      <c r="G14" s="915"/>
      <c r="H14" s="897"/>
      <c r="I14" s="897"/>
      <c r="J14" s="916"/>
    </row>
    <row r="15" spans="1:11" ht="39.75" customHeight="1" thickBot="1">
      <c r="A15" s="918"/>
      <c r="B15" s="901"/>
      <c r="C15" s="902" t="s">
        <v>2620</v>
      </c>
      <c r="D15" s="903" t="s">
        <v>2608</v>
      </c>
      <c r="E15" s="901"/>
      <c r="F15" s="902" t="s">
        <v>2621</v>
      </c>
      <c r="G15" s="903" t="s">
        <v>2608</v>
      </c>
      <c r="H15" s="901"/>
      <c r="I15" s="902" t="s">
        <v>2622</v>
      </c>
      <c r="J15" s="903" t="s">
        <v>2608</v>
      </c>
    </row>
    <row r="16" spans="1:11" ht="15.75" thickBot="1">
      <c r="A16" s="918"/>
      <c r="B16" s="901"/>
      <c r="C16" s="906" t="s">
        <v>2612</v>
      </c>
      <c r="D16" s="1010">
        <f>D17</f>
        <v>85.714285714285708</v>
      </c>
      <c r="E16" s="901"/>
      <c r="F16" s="906" t="s">
        <v>2612</v>
      </c>
      <c r="G16" s="907">
        <f>G17</f>
        <v>86.666666666666671</v>
      </c>
      <c r="H16" s="901"/>
      <c r="I16" s="906" t="s">
        <v>2612</v>
      </c>
      <c r="J16" s="907">
        <f>J17</f>
        <v>73.333333333333329</v>
      </c>
    </row>
    <row r="17" spans="1:11" s="920" customFormat="1">
      <c r="A17" s="919"/>
      <c r="C17" s="920" t="s">
        <v>2419</v>
      </c>
      <c r="D17" s="921">
        <f>'Summary Sheet'!$C$45</f>
        <v>85.714285714285708</v>
      </c>
      <c r="F17" s="920" t="s">
        <v>2419</v>
      </c>
      <c r="G17" s="921">
        <f>'Summary Sheet'!$C$50</f>
        <v>86.666666666666671</v>
      </c>
      <c r="I17" s="920" t="s">
        <v>2419</v>
      </c>
      <c r="J17" s="922">
        <f>'Summary Sheet'!$C$56</f>
        <v>73.333333333333329</v>
      </c>
    </row>
    <row r="18" spans="1:11" s="920" customFormat="1">
      <c r="A18" s="919"/>
      <c r="C18" s="920" t="s">
        <v>2420</v>
      </c>
      <c r="D18" s="921">
        <f>'Summary Sheet'!$D$45</f>
        <v>50</v>
      </c>
      <c r="F18" s="920" t="s">
        <v>2420</v>
      </c>
      <c r="G18" s="921">
        <f>'Summary Sheet'!$D$50</f>
        <v>50</v>
      </c>
      <c r="I18" s="920" t="s">
        <v>2420</v>
      </c>
      <c r="J18" s="922">
        <f>'Summary Sheet'!$D$56</f>
        <v>72.222222222222214</v>
      </c>
    </row>
    <row r="19" spans="1:11" s="920" customFormat="1">
      <c r="A19" s="919"/>
      <c r="C19" s="920" t="s">
        <v>2421</v>
      </c>
      <c r="D19" s="921">
        <f>'Summary Sheet'!$E$45</f>
        <v>67.857142857142861</v>
      </c>
      <c r="F19" s="920" t="s">
        <v>2421</v>
      </c>
      <c r="G19" s="921">
        <f>'Summary Sheet'!$E$50</f>
        <v>68.333333333333343</v>
      </c>
      <c r="I19" s="920" t="s">
        <v>2421</v>
      </c>
      <c r="J19" s="922">
        <f>'Summary Sheet'!$E$56</f>
        <v>72.777777777777771</v>
      </c>
    </row>
    <row r="20" spans="1:11" ht="15.75" thickBot="1">
      <c r="A20" s="918"/>
      <c r="B20" s="901"/>
      <c r="C20" s="897"/>
      <c r="D20" s="915"/>
      <c r="E20" s="897"/>
      <c r="F20" s="897"/>
      <c r="G20" s="915"/>
      <c r="H20" s="897"/>
      <c r="I20" s="897"/>
      <c r="J20" s="916"/>
      <c r="K20" s="899"/>
    </row>
    <row r="21" spans="1:11" ht="39.75" customHeight="1" thickBot="1">
      <c r="A21" s="918"/>
      <c r="B21" s="901"/>
      <c r="C21" s="902" t="s">
        <v>2623</v>
      </c>
      <c r="D21" s="903" t="s">
        <v>2608</v>
      </c>
      <c r="E21" s="897"/>
      <c r="F21" s="902" t="s">
        <v>2624</v>
      </c>
      <c r="G21" s="903" t="s">
        <v>2608</v>
      </c>
      <c r="H21" s="897"/>
      <c r="I21" s="902" t="s">
        <v>2625</v>
      </c>
      <c r="J21" s="903" t="s">
        <v>2608</v>
      </c>
      <c r="K21" s="899"/>
    </row>
    <row r="22" spans="1:11" ht="15.75" thickBot="1">
      <c r="A22" s="918"/>
      <c r="B22" s="901"/>
      <c r="C22" s="906" t="s">
        <v>2612</v>
      </c>
      <c r="D22" s="1010">
        <f>D23</f>
        <v>75</v>
      </c>
      <c r="E22" s="901"/>
      <c r="F22" s="906" t="s">
        <v>2612</v>
      </c>
      <c r="G22" s="907">
        <f>G23</f>
        <v>66.666666666666657</v>
      </c>
      <c r="H22" s="901"/>
      <c r="I22" s="906" t="s">
        <v>2612</v>
      </c>
      <c r="J22" s="907">
        <f>J23</f>
        <v>33.333333333333329</v>
      </c>
    </row>
    <row r="23" spans="1:11" s="920" customFormat="1">
      <c r="A23" s="919"/>
      <c r="C23" s="920" t="s">
        <v>2419</v>
      </c>
      <c r="D23" s="921">
        <f>'Summary Sheet'!$C$65</f>
        <v>75</v>
      </c>
      <c r="F23" s="920" t="s">
        <v>2419</v>
      </c>
      <c r="G23" s="921">
        <f>'Summary Sheet'!$C$75</f>
        <v>66.666666666666657</v>
      </c>
      <c r="I23" s="920" t="s">
        <v>2419</v>
      </c>
      <c r="J23" s="922">
        <f>'Summary Sheet'!$C$79</f>
        <v>33.333333333333329</v>
      </c>
    </row>
    <row r="24" spans="1:11" s="920" customFormat="1">
      <c r="A24" s="919"/>
      <c r="C24" s="920" t="s">
        <v>2420</v>
      </c>
      <c r="D24" s="921">
        <f>'Summary Sheet'!$D$65</f>
        <v>12.5</v>
      </c>
      <c r="F24" s="920" t="s">
        <v>2420</v>
      </c>
      <c r="G24" s="921">
        <f>'Summary Sheet'!$D$75</f>
        <v>21.428571428571427</v>
      </c>
      <c r="I24" s="920" t="s">
        <v>2420</v>
      </c>
      <c r="J24" s="922">
        <f>'Summary Sheet'!$D$79</f>
        <v>60</v>
      </c>
    </row>
    <row r="25" spans="1:11" s="920" customFormat="1">
      <c r="A25" s="919"/>
      <c r="C25" s="920" t="s">
        <v>2421</v>
      </c>
      <c r="D25" s="921">
        <f>'Summary Sheet'!$E$65</f>
        <v>43.75</v>
      </c>
      <c r="F25" s="920" t="s">
        <v>2421</v>
      </c>
      <c r="G25" s="921">
        <f>'Summary Sheet'!$E$75</f>
        <v>44.047619047619044</v>
      </c>
      <c r="I25" s="920" t="s">
        <v>2421</v>
      </c>
      <c r="J25" s="922">
        <f>'Summary Sheet'!$E$79</f>
        <v>46.666666666666664</v>
      </c>
    </row>
    <row r="26" spans="1:11" ht="15.75" thickBot="1">
      <c r="A26" s="918"/>
      <c r="B26" s="901"/>
      <c r="C26" s="897"/>
      <c r="D26" s="915"/>
      <c r="E26" s="897"/>
      <c r="F26" s="897"/>
      <c r="G26" s="915"/>
      <c r="H26" s="897"/>
      <c r="I26" s="897"/>
      <c r="J26" s="916"/>
      <c r="K26" s="899"/>
    </row>
    <row r="27" spans="1:11" ht="39.75" customHeight="1" thickBot="1">
      <c r="A27" s="918"/>
      <c r="B27" s="901"/>
      <c r="C27" s="902" t="s">
        <v>2626</v>
      </c>
      <c r="D27" s="903" t="s">
        <v>2608</v>
      </c>
      <c r="E27" s="901"/>
      <c r="F27" s="902" t="s">
        <v>2627</v>
      </c>
      <c r="G27" s="903" t="s">
        <v>2608</v>
      </c>
      <c r="H27" s="901"/>
      <c r="I27" s="902" t="s">
        <v>2628</v>
      </c>
      <c r="J27" s="903" t="s">
        <v>2608</v>
      </c>
    </row>
    <row r="28" spans="1:11" ht="15.75" thickBot="1">
      <c r="A28" s="918"/>
      <c r="B28" s="901"/>
      <c r="C28" s="906" t="s">
        <v>2612</v>
      </c>
      <c r="D28" s="1010">
        <f>D29</f>
        <v>85</v>
      </c>
      <c r="E28" s="901"/>
      <c r="F28" s="906" t="s">
        <v>2612</v>
      </c>
      <c r="G28" s="907">
        <f>G29</f>
        <v>60</v>
      </c>
      <c r="H28" s="901"/>
      <c r="I28" s="906" t="s">
        <v>2612</v>
      </c>
      <c r="J28" s="907">
        <f>J29</f>
        <v>81.25</v>
      </c>
    </row>
    <row r="29" spans="1:11" s="920" customFormat="1">
      <c r="A29" s="919"/>
      <c r="C29" s="920" t="s">
        <v>2419</v>
      </c>
      <c r="D29" s="921">
        <f>'Summary Sheet'!$C$84</f>
        <v>85</v>
      </c>
      <c r="F29" s="920" t="s">
        <v>2419</v>
      </c>
      <c r="G29" s="921">
        <f>'Summary Sheet'!$C$92</f>
        <v>60</v>
      </c>
      <c r="I29" s="920" t="s">
        <v>2419</v>
      </c>
      <c r="J29" s="922">
        <f>'Summary Sheet'!$C$99</f>
        <v>81.25</v>
      </c>
    </row>
    <row r="30" spans="1:11" s="920" customFormat="1">
      <c r="A30" s="919"/>
      <c r="C30" s="920" t="s">
        <v>2420</v>
      </c>
      <c r="D30" s="921">
        <f>'Summary Sheet'!$D$84</f>
        <v>71.428571428571431</v>
      </c>
      <c r="F30" s="920" t="s">
        <v>2420</v>
      </c>
      <c r="G30" s="921">
        <f>'Summary Sheet'!$D$92</f>
        <v>33.333333333333329</v>
      </c>
      <c r="I30" s="920" t="s">
        <v>2420</v>
      </c>
      <c r="J30" s="922">
        <f>'Summary Sheet'!$D$99</f>
        <v>70</v>
      </c>
    </row>
    <row r="31" spans="1:11" s="920" customFormat="1">
      <c r="A31" s="919"/>
      <c r="C31" s="920" t="s">
        <v>2421</v>
      </c>
      <c r="D31" s="921">
        <f>'Summary Sheet'!$E$84</f>
        <v>78.214285714285722</v>
      </c>
      <c r="F31" s="920" t="s">
        <v>2421</v>
      </c>
      <c r="G31" s="921">
        <f>'Summary Sheet'!$E$92</f>
        <v>46.666666666666664</v>
      </c>
      <c r="I31" s="920" t="s">
        <v>2421</v>
      </c>
      <c r="J31" s="922">
        <f>'Summary Sheet'!$E$99</f>
        <v>75.625</v>
      </c>
    </row>
    <row r="32" spans="1:11" ht="15.75" thickBot="1">
      <c r="A32" s="918"/>
      <c r="B32" s="901"/>
      <c r="C32" s="897"/>
      <c r="D32" s="915"/>
      <c r="E32" s="897"/>
      <c r="F32" s="897"/>
      <c r="G32" s="915"/>
      <c r="H32" s="897"/>
      <c r="I32" s="897"/>
      <c r="J32" s="916"/>
    </row>
    <row r="33" spans="1:10" ht="39.75" customHeight="1" thickBot="1">
      <c r="A33" s="918"/>
      <c r="B33" s="901"/>
      <c r="C33" s="902" t="s">
        <v>2629</v>
      </c>
      <c r="D33" s="903" t="s">
        <v>2608</v>
      </c>
      <c r="E33" s="901"/>
      <c r="F33" s="902" t="s">
        <v>2630</v>
      </c>
      <c r="G33" s="903" t="s">
        <v>2608</v>
      </c>
      <c r="H33" s="901"/>
      <c r="I33" s="901"/>
      <c r="J33" s="923"/>
    </row>
    <row r="34" spans="1:10" ht="15.75" thickBot="1">
      <c r="A34" s="918"/>
      <c r="B34" s="901"/>
      <c r="C34" s="906" t="s">
        <v>2612</v>
      </c>
      <c r="D34" s="1010">
        <f>D35</f>
        <v>100</v>
      </c>
      <c r="E34" s="901"/>
      <c r="F34" s="906" t="s">
        <v>2612</v>
      </c>
      <c r="G34" s="907">
        <f>G35</f>
        <v>100</v>
      </c>
      <c r="H34" s="901"/>
      <c r="I34" s="901"/>
      <c r="J34" s="923"/>
    </row>
    <row r="35" spans="1:10" s="920" customFormat="1">
      <c r="A35" s="919"/>
      <c r="C35" s="920" t="s">
        <v>2419</v>
      </c>
      <c r="D35" s="921">
        <f>'Summary Sheet'!$C$103</f>
        <v>100</v>
      </c>
      <c r="F35" s="920" t="s">
        <v>2419</v>
      </c>
      <c r="G35" s="921">
        <f>'Summary Sheet'!$C$107</f>
        <v>100</v>
      </c>
      <c r="J35" s="922"/>
    </row>
    <row r="36" spans="1:10" s="920" customFormat="1">
      <c r="A36" s="919"/>
      <c r="C36" s="920" t="s">
        <v>2420</v>
      </c>
      <c r="D36" s="921">
        <f>'Summary Sheet'!$D$103</f>
        <v>0</v>
      </c>
      <c r="F36" s="920" t="s">
        <v>2420</v>
      </c>
      <c r="G36" s="921">
        <f>'Summary Sheet'!$D$107</f>
        <v>100</v>
      </c>
      <c r="J36" s="922"/>
    </row>
    <row r="37" spans="1:10" s="920" customFormat="1">
      <c r="A37" s="919"/>
      <c r="C37" s="920" t="s">
        <v>2421</v>
      </c>
      <c r="D37" s="921">
        <f>'Summary Sheet'!$E$103</f>
        <v>50</v>
      </c>
      <c r="F37" s="920" t="s">
        <v>2421</v>
      </c>
      <c r="G37" s="921">
        <f>'Summary Sheet'!$E$107</f>
        <v>100</v>
      </c>
      <c r="J37" s="922"/>
    </row>
    <row r="38" spans="1:10">
      <c r="A38" s="918"/>
      <c r="B38" s="901"/>
      <c r="C38" s="897"/>
      <c r="D38" s="915"/>
      <c r="E38" s="897"/>
      <c r="F38" s="897"/>
      <c r="G38" s="915"/>
      <c r="H38" s="897"/>
      <c r="I38" s="901"/>
      <c r="J38" s="923"/>
    </row>
    <row r="39" spans="1:10" ht="15.75" thickBot="1">
      <c r="A39" s="924"/>
      <c r="B39" s="925"/>
      <c r="C39" s="925"/>
      <c r="D39" s="926"/>
      <c r="E39" s="925"/>
      <c r="F39" s="925"/>
      <c r="G39" s="926"/>
      <c r="H39" s="925"/>
      <c r="I39" s="925"/>
      <c r="J39" s="927"/>
    </row>
  </sheetData>
  <conditionalFormatting sqref="D4 G4 J4 D10 G10 J10 D16 G16 J16 D22 G22 J22 D28 G28 J28 D34 G34">
    <cfRule type="cellIs" dxfId="46" priority="1" operator="between">
      <formula>50</formula>
      <formula>59</formula>
    </cfRule>
    <cfRule type="cellIs" dxfId="45" priority="2" operator="between">
      <formula>60</formula>
      <formula>69</formula>
    </cfRule>
    <cfRule type="cellIs" dxfId="44" priority="3" operator="between">
      <formula>70</formula>
      <formula>79</formula>
    </cfRule>
    <cfRule type="cellIs" dxfId="43" priority="4" operator="between">
      <formula>80</formula>
      <formula>89</formula>
    </cfRule>
    <cfRule type="cellIs" dxfId="42" priority="5" operator="greaterThanOrEqual">
      <formula>90</formula>
    </cfRule>
    <cfRule type="cellIs" dxfId="41" priority="6" operator="lessThan">
      <formula>50</formula>
    </cfRule>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724FE-98A8-42B8-BF3F-68A2532A3A94}">
  <sheetPr>
    <pageSetUpPr fitToPage="1"/>
  </sheetPr>
  <dimension ref="A1:M24"/>
  <sheetViews>
    <sheetView zoomScale="70" zoomScaleNormal="70" workbookViewId="0">
      <selection activeCell="R3" sqref="R3"/>
    </sheetView>
  </sheetViews>
  <sheetFormatPr defaultColWidth="10.28515625" defaultRowHeight="15"/>
  <cols>
    <col min="1" max="2" width="10.28515625" style="939"/>
    <col min="3" max="3" width="29.28515625" style="939" customWidth="1"/>
    <col min="4" max="4" width="10.7109375" style="939" bestFit="1" customWidth="1"/>
    <col min="5" max="5" width="10.28515625" style="939"/>
    <col min="6" max="6" width="30.28515625" style="939" customWidth="1"/>
    <col min="7" max="8" width="10.28515625" style="939"/>
    <col min="9" max="9" width="30.7109375" style="939" customWidth="1"/>
    <col min="10" max="11" width="10.28515625" style="939"/>
    <col min="12" max="12" width="30.28515625" style="939" customWidth="1"/>
    <col min="13" max="16384" width="10.28515625" style="939"/>
  </cols>
  <sheetData>
    <row r="1" spans="1:13" s="935" customFormat="1" ht="37.9" customHeight="1" thickBot="1">
      <c r="A1" s="929"/>
      <c r="B1" s="930" t="s">
        <v>2631</v>
      </c>
      <c r="C1" s="931"/>
      <c r="D1" s="932"/>
      <c r="E1" s="931"/>
      <c r="F1" s="931"/>
      <c r="G1" s="932"/>
      <c r="H1" s="931"/>
      <c r="I1" s="931"/>
      <c r="J1" s="932"/>
      <c r="K1" s="933"/>
      <c r="L1" s="933"/>
      <c r="M1" s="934"/>
    </row>
    <row r="2" spans="1:13">
      <c r="A2" s="936"/>
      <c r="B2" s="937"/>
      <c r="C2" s="937"/>
      <c r="D2" s="937"/>
      <c r="E2" s="937"/>
      <c r="F2" s="937"/>
      <c r="G2" s="937"/>
      <c r="H2" s="937"/>
      <c r="I2" s="937"/>
      <c r="J2" s="937"/>
      <c r="K2" s="937"/>
      <c r="L2" s="937"/>
      <c r="M2" s="938"/>
    </row>
    <row r="3" spans="1:13" ht="49.9" customHeight="1">
      <c r="A3" s="936"/>
      <c r="B3" s="1420" t="s">
        <v>2632</v>
      </c>
      <c r="C3" s="1421"/>
      <c r="D3" s="940"/>
      <c r="E3" s="1422" t="s">
        <v>2633</v>
      </c>
      <c r="F3" s="1421"/>
      <c r="G3" s="940"/>
      <c r="H3" s="1423" t="s">
        <v>2634</v>
      </c>
      <c r="I3" s="1421"/>
      <c r="J3" s="940"/>
      <c r="K3" s="1424" t="s">
        <v>2635</v>
      </c>
      <c r="L3" s="1421"/>
      <c r="M3" s="938"/>
    </row>
    <row r="4" spans="1:13">
      <c r="A4" s="936"/>
      <c r="B4" s="937"/>
      <c r="C4" s="937"/>
      <c r="D4" s="937"/>
      <c r="E4" s="937"/>
      <c r="F4" s="937"/>
      <c r="G4" s="937"/>
      <c r="H4" s="937"/>
      <c r="I4" s="937"/>
      <c r="J4" s="937"/>
      <c r="K4" s="937"/>
      <c r="L4" s="937"/>
      <c r="M4" s="938"/>
    </row>
    <row r="5" spans="1:13" ht="45" customHeight="1">
      <c r="A5" s="936"/>
      <c r="B5" s="941" t="str">
        <f>IF('Tier 1 Score Card Calc'!D4&gt;=90,"A",IF('Tier 1 Score Card Calc'!D4&gt;=70,"B",IF('Tier 1 Score Card Calc'!D4&gt;=50,"C",IF('Tier 1 Score Card Calc'!D4&gt;=30,"D",IF('Tier 1 Score Card Calc'!D4&gt;=20,"E","F")))))</f>
        <v>A</v>
      </c>
      <c r="C5" s="942" t="s">
        <v>2636</v>
      </c>
      <c r="D5" s="943"/>
      <c r="E5" s="941" t="str">
        <f>IF('Tier 1 Score Card Calc'!G10&gt;=90,"A",IF('Tier 1 Score Card Calc'!G10&gt;=70,"B",IF('Tier 1 Score Card Calc'!G10&gt;=50,"C",IF('Tier 1 Score Card Calc'!G10&gt;=30,"D",IF('Tier 1 Score Card Calc'!G10&gt;=20,"E","F")))))</f>
        <v>C</v>
      </c>
      <c r="F5" s="944" t="s">
        <v>2637</v>
      </c>
      <c r="G5" s="943"/>
      <c r="H5" s="941" t="str">
        <f>IF('Tier 1 Score Card Calc'!J22&gt;=90,"A",IF('Tier 1 Score Card Calc'!J22&gt;=70,"B",IF('Tier 1 Score Card Calc'!J22&gt;=50,"C",IF('Tier 1 Score Card Calc'!J22&gt;=30,"D",IF('Tier 1 Score Card Calc'!J22&gt;=20,"E","F")))))</f>
        <v>D</v>
      </c>
      <c r="I5" s="942" t="s">
        <v>2638</v>
      </c>
      <c r="J5" s="943"/>
      <c r="K5" s="941" t="str">
        <f>IF('Tier 1 Score Card Calc'!D28&gt;=90,"A",IF('Tier 1 Score Card Calc'!D28&gt;=70,"B",IF('Tier 1 Score Card Calc'!D28&gt;=50,"C",IF('Tier 1 Score Card Calc'!D28&gt;=30,"D",IF('Tier 1 Score Card Calc'!D28&gt;=20,"E","F")))))</f>
        <v>B</v>
      </c>
      <c r="L5" s="942" t="s">
        <v>2639</v>
      </c>
      <c r="M5" s="938"/>
    </row>
    <row r="6" spans="1:13">
      <c r="A6" s="936"/>
      <c r="B6" s="943"/>
      <c r="C6" s="943"/>
      <c r="D6" s="943"/>
      <c r="E6" s="943"/>
      <c r="F6" s="943"/>
      <c r="G6" s="943"/>
      <c r="H6" s="943"/>
      <c r="I6" s="943"/>
      <c r="J6" s="943"/>
      <c r="K6" s="943"/>
      <c r="L6" s="943"/>
      <c r="M6" s="938"/>
    </row>
    <row r="7" spans="1:13" ht="45" customHeight="1">
      <c r="A7" s="936"/>
      <c r="B7" s="941" t="str">
        <f>IF('Tier 1 Score Card Calc'!G4&gt;=90,"A",IF('Tier 1 Score Card Calc'!G4&gt;=70,"B",IF('Tier 1 Score Card Calc'!G4&gt;=50,"C",IF('Tier 1 Score Card Calc'!G4&gt;=30,"D",IF('Tier 1 Score Card Calc'!G4&gt;=20,"E","F")))))</f>
        <v>B</v>
      </c>
      <c r="C7" s="942" t="s">
        <v>2640</v>
      </c>
      <c r="D7" s="943"/>
      <c r="E7" s="941" t="str">
        <f>IF('Tier 1 Score Card Calc'!J28&gt;=90,"A",IF('Tier 1 Score Card Calc'!J28&gt;=70,"B",IF('Tier 1 Score Card Calc'!J28&gt;=50,"C",IF('Tier 1 Score Card Calc'!J28&gt;=30,"D",IF('Tier 1 Score Card Calc'!J28&gt;=20,"E","F")))))</f>
        <v>B</v>
      </c>
      <c r="F7" s="942" t="s">
        <v>2641</v>
      </c>
      <c r="G7" s="943"/>
      <c r="H7" s="943"/>
      <c r="I7" s="943"/>
      <c r="J7" s="943"/>
      <c r="K7" s="941" t="str">
        <f>IF('Tier 1 Score Card Calc'!G28&gt;=90,"A",IF('Tier 1 Score Card Calc'!G28&gt;=70,"B",IF('Tier 1 Score Card Calc'!G28&gt;=50,"C",IF('Tier 1 Score Card Calc'!G28&gt;=30,"D",IF('Tier 1 Score Card Calc'!G28&gt;=20,"E","F")))))</f>
        <v>C</v>
      </c>
      <c r="L7" s="942" t="s">
        <v>2642</v>
      </c>
      <c r="M7" s="938"/>
    </row>
    <row r="8" spans="1:13">
      <c r="A8" s="936"/>
      <c r="B8" s="943"/>
      <c r="C8" s="943"/>
      <c r="D8" s="943"/>
      <c r="E8" s="943"/>
      <c r="F8" s="943"/>
      <c r="G8" s="943"/>
      <c r="H8" s="943"/>
      <c r="I8" s="943"/>
      <c r="J8" s="943"/>
      <c r="K8" s="943"/>
      <c r="L8" s="943"/>
      <c r="M8" s="938"/>
    </row>
    <row r="9" spans="1:13" ht="52.9" customHeight="1">
      <c r="A9" s="936"/>
      <c r="B9" s="941" t="str">
        <f>IF('Tier 1 Score Card Calc'!J4&gt;=90,"A",IF('Tier 1 Score Card Calc'!J4&gt;=70,"B",IF('Tier 1 Score Card Calc'!J4&gt;=50,"C",IF('Tier 1 Score Card Calc'!J4&gt;=30,"D",IF('Tier 1 Score Card Calc'!J4&gt;=20,"E","F")))))</f>
        <v>D</v>
      </c>
      <c r="C9" s="942" t="s">
        <v>2643</v>
      </c>
      <c r="D9" s="943"/>
      <c r="E9" s="941" t="str">
        <f>IF('Tier 1 Score Card Calc'!J10&gt;=90,"A",IF('Tier 1 Score Card Calc'!J10&gt;=70,"B",IF('Tier 1 Score Card Calc'!J10&gt;=50,"C",IF('Tier 1 Score Card Calc'!J10&gt;=30,"D",IF('Tier 1 Score Card Calc'!J10&gt;=20,"E","F")))))</f>
        <v>C</v>
      </c>
      <c r="F9" s="942" t="s">
        <v>2644</v>
      </c>
      <c r="G9" s="943"/>
      <c r="H9" s="943"/>
      <c r="I9" s="943"/>
      <c r="J9" s="943"/>
      <c r="K9" s="943"/>
      <c r="L9" s="943"/>
      <c r="M9" s="938"/>
    </row>
    <row r="10" spans="1:13">
      <c r="A10" s="936"/>
      <c r="B10" s="943"/>
      <c r="C10" s="943"/>
      <c r="D10" s="943"/>
      <c r="E10" s="943"/>
      <c r="F10" s="943"/>
      <c r="G10" s="943"/>
      <c r="H10" s="943"/>
      <c r="I10" s="943"/>
      <c r="J10" s="943"/>
      <c r="K10" s="943"/>
      <c r="L10" s="943"/>
      <c r="M10" s="938"/>
    </row>
    <row r="11" spans="1:13" ht="46.9" customHeight="1">
      <c r="A11" s="936"/>
      <c r="B11" s="941" t="str">
        <f>IF('Tier 1 Score Card Calc'!D10&gt;=90,"A",IF('Tier 1 Score Card Calc'!D10&gt;=70,"B",IF('Tier 1 Score Card Calc'!D10&gt;=50,"C",IF('Tier 1 Score Card Calc'!D10&gt;=30,"D",IF('Tier 1 Score Card Calc'!D10&gt;=20,"E","F")))))</f>
        <v>A</v>
      </c>
      <c r="C11" s="942" t="s">
        <v>2645</v>
      </c>
      <c r="D11" s="943"/>
      <c r="E11" s="941" t="str">
        <f>IF('Tier 1 Score Card Calc'!D16&gt;=90,"A",IF('Tier 1 Score Card Calc'!D16&gt;=70,"B",IF('Tier 1 Score Card Calc'!D16&gt;=50,"C",IF('Tier 1 Score Card Calc'!D16&gt;=30,"D",IF('Tier 1 Score Card Calc'!D16&gt;=20,"E","F")))))</f>
        <v>B</v>
      </c>
      <c r="F11" s="942" t="s">
        <v>2646</v>
      </c>
      <c r="G11" s="943"/>
      <c r="H11" s="943"/>
      <c r="I11" s="943"/>
      <c r="J11" s="943"/>
      <c r="K11" s="943"/>
      <c r="L11" s="943"/>
      <c r="M11" s="938"/>
    </row>
    <row r="12" spans="1:13">
      <c r="A12" s="936"/>
      <c r="B12" s="943"/>
      <c r="C12" s="943"/>
      <c r="D12" s="943"/>
      <c r="E12" s="943"/>
      <c r="F12" s="943"/>
      <c r="G12" s="943"/>
      <c r="H12" s="943"/>
      <c r="I12" s="943"/>
      <c r="J12" s="943"/>
      <c r="K12" s="943"/>
      <c r="L12" s="943"/>
      <c r="M12" s="938"/>
    </row>
    <row r="13" spans="1:13" ht="41.65" customHeight="1">
      <c r="A13" s="936"/>
      <c r="B13" s="943"/>
      <c r="C13" s="943"/>
      <c r="D13" s="943"/>
      <c r="E13" s="941" t="str">
        <f>IF('Tier 1 Score Card Calc'!G16&gt;=90,"A",IF('Tier 1 Score Card Calc'!G16&gt;=70,"B",IF('Tier 1 Score Card Calc'!G16&gt;=50,"C",IF('Tier 1 Score Card Calc'!G16&gt;=30,"D",IF('Tier 1 Score Card Calc'!G16&gt;=20,"E","F")))))</f>
        <v>B</v>
      </c>
      <c r="F13" s="942" t="s">
        <v>2647</v>
      </c>
      <c r="G13" s="943"/>
      <c r="H13" s="943"/>
      <c r="I13" s="943"/>
      <c r="J13" s="943"/>
      <c r="K13" s="943"/>
      <c r="L13" s="943"/>
      <c r="M13" s="938"/>
    </row>
    <row r="14" spans="1:13">
      <c r="A14" s="936"/>
      <c r="B14" s="943"/>
      <c r="C14" s="943"/>
      <c r="D14" s="943"/>
      <c r="E14" s="943"/>
      <c r="F14" s="943"/>
      <c r="G14" s="943"/>
      <c r="H14" s="943"/>
      <c r="I14" s="943"/>
      <c r="J14" s="943"/>
      <c r="K14" s="943"/>
      <c r="L14" s="943"/>
      <c r="M14" s="938"/>
    </row>
    <row r="15" spans="1:13" ht="42.6" customHeight="1">
      <c r="A15" s="936"/>
      <c r="B15" s="943"/>
      <c r="C15" s="943"/>
      <c r="D15" s="943"/>
      <c r="E15" s="941" t="str">
        <f>IF('Tier 1 Score Card Calc'!D34&gt;=90,"A",IF('Tier 1 Score Card Calc'!D34&gt;=70,"B",IF('Tier 1 Score Card Calc'!D34&gt;=50,"C",IF('Tier 1 Score Card Calc'!D34&gt;=30,"D",IF('Tier 1 Score Card Calc'!D34&gt;=20,"E","F")))))</f>
        <v>A</v>
      </c>
      <c r="F15" s="942" t="s">
        <v>2648</v>
      </c>
      <c r="G15" s="943"/>
      <c r="H15" s="943"/>
      <c r="I15" s="943"/>
      <c r="J15" s="943"/>
      <c r="K15" s="943"/>
      <c r="L15" s="943"/>
      <c r="M15" s="938"/>
    </row>
    <row r="16" spans="1:13">
      <c r="A16" s="936"/>
      <c r="B16" s="943"/>
      <c r="C16" s="943"/>
      <c r="D16" s="943"/>
      <c r="E16" s="943"/>
      <c r="F16" s="943"/>
      <c r="G16" s="943"/>
      <c r="H16" s="943"/>
      <c r="I16" s="943"/>
      <c r="J16" s="943"/>
      <c r="K16" s="943"/>
      <c r="L16" s="943"/>
      <c r="M16" s="938"/>
    </row>
    <row r="17" spans="1:13" ht="43.9" customHeight="1">
      <c r="A17" s="936"/>
      <c r="B17" s="943"/>
      <c r="C17" s="943"/>
      <c r="D17" s="943"/>
      <c r="E17" s="941" t="str">
        <f>IF('Tier 1 Score Card Calc'!G34&gt;=90,"A",IF('Tier 1 Score Card Calc'!G34&gt;=70,"B",IF('Tier 1 Score Card Calc'!G34&gt;=50,"C",IF('Tier 1 Score Card Calc'!G34&gt;=30,"D",IF('Tier 1 Score Card Calc'!G34&gt;=20,"E","F")))))</f>
        <v>A</v>
      </c>
      <c r="F17" s="942" t="s">
        <v>2649</v>
      </c>
      <c r="G17" s="943"/>
      <c r="H17" s="943"/>
      <c r="I17" s="943"/>
      <c r="J17" s="943"/>
      <c r="K17" s="943"/>
      <c r="L17" s="943"/>
      <c r="M17" s="938"/>
    </row>
    <row r="18" spans="1:13">
      <c r="A18" s="936"/>
      <c r="B18" s="943"/>
      <c r="C18" s="943"/>
      <c r="D18" s="943"/>
      <c r="E18" s="943"/>
      <c r="F18" s="943"/>
      <c r="G18" s="943"/>
      <c r="H18" s="943"/>
      <c r="I18" s="943"/>
      <c r="J18" s="943"/>
      <c r="K18" s="943"/>
      <c r="L18" s="943"/>
      <c r="M18" s="938"/>
    </row>
    <row r="19" spans="1:13" ht="42.6" customHeight="1">
      <c r="A19" s="936"/>
      <c r="B19" s="943"/>
      <c r="C19" s="943"/>
      <c r="D19" s="943"/>
      <c r="E19" s="941" t="str">
        <f>IF('Tier 1 Score Card Calc'!J16&gt;=90,"A",IF('Tier 1 Score Card Calc'!J16&gt;=70,"B",IF('Tier 1 Score Card Calc'!J16&gt;=50,"C",IF('Tier 1 Score Card Calc'!J16&gt;=30,"D",IF('Tier 1 Score Card Calc'!J16&gt;=20,"E","F")))))</f>
        <v>B</v>
      </c>
      <c r="F19" s="942" t="s">
        <v>2650</v>
      </c>
      <c r="G19" s="943"/>
      <c r="H19" s="943"/>
      <c r="I19" s="943"/>
      <c r="J19" s="943"/>
      <c r="K19" s="943"/>
      <c r="L19" s="943"/>
      <c r="M19" s="938"/>
    </row>
    <row r="20" spans="1:13">
      <c r="A20" s="936"/>
      <c r="B20" s="943"/>
      <c r="C20" s="943"/>
      <c r="D20" s="943"/>
      <c r="E20" s="943"/>
      <c r="F20" s="943"/>
      <c r="G20" s="943"/>
      <c r="H20" s="943"/>
      <c r="I20" s="943"/>
      <c r="J20" s="943"/>
      <c r="K20" s="943"/>
      <c r="L20" s="943"/>
      <c r="M20" s="938"/>
    </row>
    <row r="21" spans="1:13" ht="43.9" customHeight="1">
      <c r="A21" s="936"/>
      <c r="B21" s="943"/>
      <c r="C21" s="943"/>
      <c r="D21" s="943"/>
      <c r="E21" s="941" t="str">
        <f>IF('Tier 1 Score Card Calc'!D22&gt;=90,"A",IF('Tier 1 Score Card Calc'!D22&gt;=70,"B",IF('Tier 1 Score Card Calc'!D22&gt;=50,"C",IF('Tier 1 Score Card Calc'!D22&gt;=30,"D",IF('Tier 1 Score Card Calc'!D22&gt;=20,"E","F")))))</f>
        <v>B</v>
      </c>
      <c r="F21" s="942" t="s">
        <v>2651</v>
      </c>
      <c r="G21" s="943"/>
      <c r="H21" s="943"/>
      <c r="I21" s="943"/>
      <c r="J21" s="943"/>
      <c r="K21" s="943"/>
      <c r="L21" s="943"/>
      <c r="M21" s="938"/>
    </row>
    <row r="22" spans="1:13">
      <c r="A22" s="936"/>
      <c r="B22" s="943"/>
      <c r="C22" s="943"/>
      <c r="D22" s="943"/>
      <c r="E22" s="943"/>
      <c r="F22" s="943"/>
      <c r="G22" s="943"/>
      <c r="H22" s="943"/>
      <c r="I22" s="943"/>
      <c r="J22" s="943"/>
      <c r="K22" s="943"/>
      <c r="L22" s="943"/>
      <c r="M22" s="938"/>
    </row>
    <row r="23" spans="1:13" ht="42.6" customHeight="1">
      <c r="A23" s="936"/>
      <c r="B23" s="943"/>
      <c r="C23" s="943"/>
      <c r="D23" s="943"/>
      <c r="E23" s="941" t="str">
        <f>IF('Tier 1 Score Card Calc'!G22&gt;=90,"A",IF('Tier 1 Score Card Calc'!G22&gt;=70,"B",IF('Tier 1 Score Card Calc'!G22&gt;=50,"C",IF('Tier 1 Score Card Calc'!G22&gt;=30,"D",IF('Tier 1 Score Card Calc'!G22&gt;=20,"E","F")))))</f>
        <v>C</v>
      </c>
      <c r="F23" s="942" t="s">
        <v>2652</v>
      </c>
      <c r="G23" s="943"/>
      <c r="H23" s="943"/>
      <c r="I23" s="943"/>
      <c r="J23" s="943"/>
      <c r="K23" s="943"/>
      <c r="L23" s="943"/>
      <c r="M23" s="938"/>
    </row>
    <row r="24" spans="1:13" ht="15.75" thickBot="1">
      <c r="A24" s="945"/>
      <c r="B24" s="946"/>
      <c r="C24" s="946"/>
      <c r="D24" s="946"/>
      <c r="E24" s="946"/>
      <c r="F24" s="946"/>
      <c r="G24" s="946"/>
      <c r="H24" s="946"/>
      <c r="I24" s="946"/>
      <c r="J24" s="946"/>
      <c r="K24" s="946"/>
      <c r="L24" s="946"/>
      <c r="M24" s="947"/>
    </row>
  </sheetData>
  <mergeCells count="4">
    <mergeCell ref="B3:C3"/>
    <mergeCell ref="E3:F3"/>
    <mergeCell ref="H3:I3"/>
    <mergeCell ref="K3:L3"/>
  </mergeCells>
  <conditionalFormatting sqref="B5 E5 H5 K5 B7 E7 K7 B9 E9 B11 E11 E13 E15 E17 E19 E21 E23">
    <cfRule type="cellIs" dxfId="40" priority="1" operator="equal">
      <formula>"F"</formula>
    </cfRule>
    <cfRule type="cellIs" dxfId="39" priority="2" operator="equal">
      <formula>"E"</formula>
    </cfRule>
    <cfRule type="cellIs" dxfId="38" priority="3" operator="equal">
      <formula>"D"</formula>
    </cfRule>
    <cfRule type="cellIs" dxfId="37" priority="4" operator="equal">
      <formula>"C"</formula>
    </cfRule>
    <cfRule type="cellIs" dxfId="36" priority="5" operator="equal">
      <formula>"B"</formula>
    </cfRule>
    <cfRule type="cellIs" dxfId="35" priority="6" operator="equal">
      <formula>"A"</formula>
    </cfRule>
  </conditionalFormatting>
  <pageMargins left="0.7" right="0.7" top="0.75" bottom="0.75" header="0.3" footer="0.3"/>
  <pageSetup paperSize="9" scale="40" fitToHeight="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EFD55-C7A4-4416-9E29-7DE843CC64CD}">
  <dimension ref="A1:K39"/>
  <sheetViews>
    <sheetView zoomScale="130" zoomScaleNormal="130" workbookViewId="0">
      <selection activeCell="D4" sqref="D4"/>
    </sheetView>
  </sheetViews>
  <sheetFormatPr defaultColWidth="10.28515625" defaultRowHeight="15"/>
  <cols>
    <col min="1" max="1" width="10.28515625" style="895"/>
    <col min="2" max="2" width="7" style="895" customWidth="1"/>
    <col min="3" max="3" width="29" style="895" customWidth="1"/>
    <col min="4" max="4" width="8.28515625" style="928" customWidth="1"/>
    <col min="5" max="5" width="9.5703125" style="895" customWidth="1"/>
    <col min="6" max="6" width="36.42578125" style="895" customWidth="1"/>
    <col min="7" max="7" width="8.28515625" style="928" customWidth="1"/>
    <col min="8" max="8" width="7" style="895" customWidth="1"/>
    <col min="9" max="9" width="23.7109375" style="895" customWidth="1"/>
    <col min="10" max="10" width="8.42578125" style="928" customWidth="1"/>
    <col min="11" max="16384" width="10.28515625" style="895"/>
  </cols>
  <sheetData>
    <row r="1" spans="1:11" ht="37.9" customHeight="1" thickBot="1">
      <c r="A1" s="890"/>
      <c r="B1" s="891" t="s">
        <v>2653</v>
      </c>
      <c r="C1" s="892"/>
      <c r="D1" s="893"/>
      <c r="E1" s="892"/>
      <c r="F1" s="892"/>
      <c r="G1" s="893"/>
      <c r="H1" s="892"/>
      <c r="I1" s="892"/>
      <c r="J1" s="894"/>
    </row>
    <row r="2" spans="1:11" s="899" customFormat="1" ht="37.9" customHeight="1" thickBot="1">
      <c r="A2" s="896"/>
      <c r="B2" s="897"/>
      <c r="C2" s="897"/>
      <c r="D2" s="897"/>
      <c r="E2" s="897"/>
      <c r="F2" s="897"/>
      <c r="G2" s="897"/>
      <c r="H2" s="897"/>
      <c r="I2" s="897"/>
      <c r="J2" s="898"/>
    </row>
    <row r="3" spans="1:11" ht="39.75" customHeight="1" thickBot="1">
      <c r="A3" s="900" t="s">
        <v>2606</v>
      </c>
      <c r="B3" s="901"/>
      <c r="C3" s="902" t="s">
        <v>2607</v>
      </c>
      <c r="D3" s="903" t="s">
        <v>2608</v>
      </c>
      <c r="E3" s="901"/>
      <c r="F3" s="904" t="s">
        <v>2609</v>
      </c>
      <c r="G3" s="903" t="s">
        <v>2608</v>
      </c>
      <c r="H3" s="901"/>
      <c r="I3" s="904" t="s">
        <v>2610</v>
      </c>
      <c r="J3" s="903" t="s">
        <v>2608</v>
      </c>
    </row>
    <row r="4" spans="1:11" ht="15.75" thickBot="1">
      <c r="A4" s="905" t="s">
        <v>2611</v>
      </c>
      <c r="B4" s="901"/>
      <c r="C4" s="906" t="s">
        <v>2612</v>
      </c>
      <c r="D4" s="907">
        <f>D6</f>
        <v>84.615384615384613</v>
      </c>
      <c r="E4" s="901"/>
      <c r="F4" s="906" t="s">
        <v>2612</v>
      </c>
      <c r="G4" s="907">
        <f>G6</f>
        <v>93.333333333333329</v>
      </c>
      <c r="H4" s="901"/>
      <c r="I4" s="906" t="s">
        <v>2612</v>
      </c>
      <c r="J4" s="907">
        <f>J6</f>
        <v>88.888888888888886</v>
      </c>
    </row>
    <row r="5" spans="1:11">
      <c r="A5" s="908" t="s">
        <v>2608</v>
      </c>
      <c r="B5" s="901"/>
      <c r="C5" s="920" t="s">
        <v>2419</v>
      </c>
      <c r="D5" s="921">
        <f>'Summary Sheet'!$C$10</f>
        <v>100</v>
      </c>
      <c r="E5" s="920"/>
      <c r="F5" s="920" t="s">
        <v>2419</v>
      </c>
      <c r="G5" s="921">
        <f>'Summary Sheet'!$C$16</f>
        <v>88.888888888888886</v>
      </c>
      <c r="H5" s="920"/>
      <c r="I5" s="920" t="s">
        <v>2419</v>
      </c>
      <c r="J5" s="922">
        <f>'Summary Sheet'!$C$23</f>
        <v>45.833333333333329</v>
      </c>
    </row>
    <row r="6" spans="1:11">
      <c r="A6" s="912" t="s">
        <v>2613</v>
      </c>
      <c r="B6" s="901"/>
      <c r="C6" s="920" t="s">
        <v>2420</v>
      </c>
      <c r="D6" s="921">
        <f>'Summary Sheet'!$D$10</f>
        <v>84.615384615384613</v>
      </c>
      <c r="E6" s="920"/>
      <c r="F6" s="920" t="s">
        <v>2420</v>
      </c>
      <c r="G6" s="921">
        <f>'Summary Sheet'!$D$16</f>
        <v>93.333333333333329</v>
      </c>
      <c r="H6" s="920"/>
      <c r="I6" s="920" t="s">
        <v>2420</v>
      </c>
      <c r="J6" s="922">
        <f>'Summary Sheet'!$D$23</f>
        <v>88.888888888888886</v>
      </c>
    </row>
    <row r="7" spans="1:11">
      <c r="A7" s="913" t="s">
        <v>2614</v>
      </c>
      <c r="B7" s="901"/>
      <c r="C7" s="920" t="s">
        <v>2421</v>
      </c>
      <c r="D7" s="921">
        <f>'Summary Sheet'!$E$10</f>
        <v>92.307692307692307</v>
      </c>
      <c r="E7" s="920"/>
      <c r="F7" s="920" t="s">
        <v>2421</v>
      </c>
      <c r="G7" s="921">
        <f>'Summary Sheet'!$E$16</f>
        <v>91.111111111111114</v>
      </c>
      <c r="H7" s="920"/>
      <c r="I7" s="920" t="s">
        <v>2421</v>
      </c>
      <c r="J7" s="922">
        <f>'Summary Sheet'!$E$23</f>
        <v>67.361111111111114</v>
      </c>
    </row>
    <row r="8" spans="1:11" ht="15.75" thickBot="1">
      <c r="A8" s="914" t="s">
        <v>2615</v>
      </c>
      <c r="B8" s="901"/>
      <c r="C8" s="901"/>
      <c r="D8" s="915"/>
      <c r="E8" s="901"/>
      <c r="F8" s="897"/>
      <c r="G8" s="915"/>
      <c r="H8" s="897"/>
      <c r="I8" s="897"/>
      <c r="J8" s="916"/>
      <c r="K8" s="899"/>
    </row>
    <row r="9" spans="1:11" ht="39.75" customHeight="1" thickBot="1">
      <c r="A9" s="917" t="s">
        <v>2616</v>
      </c>
      <c r="B9" s="901"/>
      <c r="C9" s="902" t="s">
        <v>2617</v>
      </c>
      <c r="D9" s="903" t="s">
        <v>2608</v>
      </c>
      <c r="E9" s="901"/>
      <c r="F9" s="902" t="s">
        <v>2618</v>
      </c>
      <c r="G9" s="903" t="s">
        <v>2608</v>
      </c>
      <c r="H9" s="901"/>
      <c r="I9" s="902" t="s">
        <v>2619</v>
      </c>
      <c r="J9" s="903" t="s">
        <v>2608</v>
      </c>
    </row>
    <row r="10" spans="1:11" ht="15.75" thickBot="1">
      <c r="A10" s="918"/>
      <c r="B10" s="901"/>
      <c r="C10" s="906" t="s">
        <v>2612</v>
      </c>
      <c r="D10" s="907">
        <f>D12</f>
        <v>75</v>
      </c>
      <c r="E10" s="901"/>
      <c r="F10" s="906" t="s">
        <v>2612</v>
      </c>
      <c r="G10" s="907">
        <f>G12</f>
        <v>47.368421052631575</v>
      </c>
      <c r="H10" s="901"/>
      <c r="I10" s="906" t="s">
        <v>2612</v>
      </c>
      <c r="J10" s="907">
        <f>J12</f>
        <v>58.333333333333336</v>
      </c>
    </row>
    <row r="11" spans="1:11">
      <c r="A11" s="918"/>
      <c r="B11" s="901"/>
      <c r="C11" s="920" t="s">
        <v>2419</v>
      </c>
      <c r="D11" s="921">
        <f>'Summary Sheet'!$C$28</f>
        <v>100</v>
      </c>
      <c r="E11" s="920"/>
      <c r="F11" s="920" t="s">
        <v>2419</v>
      </c>
      <c r="G11" s="921">
        <f>'Summary Sheet'!$C$36</f>
        <v>69.565217391304344</v>
      </c>
      <c r="H11" s="920"/>
      <c r="I11" s="920" t="s">
        <v>2419</v>
      </c>
      <c r="J11" s="922">
        <f>'Summary Sheet'!$C$39</f>
        <v>50</v>
      </c>
    </row>
    <row r="12" spans="1:11">
      <c r="A12" s="918"/>
      <c r="B12" s="901"/>
      <c r="C12" s="920" t="s">
        <v>2420</v>
      </c>
      <c r="D12" s="921">
        <f>'Summary Sheet'!$D$28</f>
        <v>75</v>
      </c>
      <c r="E12" s="920"/>
      <c r="F12" s="920" t="s">
        <v>2420</v>
      </c>
      <c r="G12" s="921">
        <f>'Summary Sheet'!$D$36</f>
        <v>47.368421052631575</v>
      </c>
      <c r="H12" s="920"/>
      <c r="I12" s="920" t="s">
        <v>2420</v>
      </c>
      <c r="J12" s="922">
        <f>'Summary Sheet'!$D$39</f>
        <v>58.333333333333336</v>
      </c>
    </row>
    <row r="13" spans="1:11">
      <c r="A13" s="918"/>
      <c r="B13" s="901"/>
      <c r="C13" s="920" t="s">
        <v>2421</v>
      </c>
      <c r="D13" s="921">
        <f>'Summary Sheet'!$E$28</f>
        <v>87.5</v>
      </c>
      <c r="E13" s="920"/>
      <c r="F13" s="920" t="s">
        <v>2421</v>
      </c>
      <c r="G13" s="921">
        <f>'Summary Sheet'!$E$36</f>
        <v>58.46681922196796</v>
      </c>
      <c r="H13" s="920"/>
      <c r="I13" s="920" t="s">
        <v>2421</v>
      </c>
      <c r="J13" s="922">
        <f>'Summary Sheet'!$E$39</f>
        <v>54.166666666666671</v>
      </c>
    </row>
    <row r="14" spans="1:11" s="899" customFormat="1" ht="15.75" thickBot="1">
      <c r="A14" s="896"/>
      <c r="B14" s="897"/>
      <c r="C14" s="897"/>
      <c r="D14" s="915"/>
      <c r="E14" s="897"/>
      <c r="F14" s="897"/>
      <c r="G14" s="915"/>
      <c r="H14" s="897"/>
      <c r="I14" s="897"/>
      <c r="J14" s="916"/>
    </row>
    <row r="15" spans="1:11" ht="39.75" customHeight="1" thickBot="1">
      <c r="A15" s="918"/>
      <c r="B15" s="901"/>
      <c r="C15" s="902" t="s">
        <v>2620</v>
      </c>
      <c r="D15" s="903" t="s">
        <v>2608</v>
      </c>
      <c r="E15" s="901"/>
      <c r="F15" s="902" t="s">
        <v>2621</v>
      </c>
      <c r="G15" s="903" t="s">
        <v>2608</v>
      </c>
      <c r="H15" s="901"/>
      <c r="I15" s="902" t="s">
        <v>2622</v>
      </c>
      <c r="J15" s="903" t="s">
        <v>2608</v>
      </c>
    </row>
    <row r="16" spans="1:11" ht="15.75" thickBot="1">
      <c r="A16" s="918"/>
      <c r="B16" s="901"/>
      <c r="C16" s="906" t="s">
        <v>2612</v>
      </c>
      <c r="D16" s="907">
        <f>D18</f>
        <v>50</v>
      </c>
      <c r="E16" s="901"/>
      <c r="F16" s="906" t="s">
        <v>2612</v>
      </c>
      <c r="G16" s="907">
        <f>G18</f>
        <v>50</v>
      </c>
      <c r="H16" s="901"/>
      <c r="I16" s="906" t="s">
        <v>2612</v>
      </c>
      <c r="J16" s="907">
        <f>J18</f>
        <v>72.222222222222214</v>
      </c>
    </row>
    <row r="17" spans="1:11">
      <c r="A17" s="918"/>
      <c r="B17" s="901"/>
      <c r="C17" s="920" t="s">
        <v>2419</v>
      </c>
      <c r="D17" s="921">
        <f>'Summary Sheet'!$C$45</f>
        <v>85.714285714285708</v>
      </c>
      <c r="E17" s="920"/>
      <c r="F17" s="920" t="s">
        <v>2419</v>
      </c>
      <c r="G17" s="921">
        <f>'Summary Sheet'!$C$50</f>
        <v>86.666666666666671</v>
      </c>
      <c r="H17" s="920"/>
      <c r="I17" s="920" t="s">
        <v>2419</v>
      </c>
      <c r="J17" s="922">
        <f>'Summary Sheet'!$C$56</f>
        <v>73.333333333333329</v>
      </c>
    </row>
    <row r="18" spans="1:11">
      <c r="A18" s="918"/>
      <c r="B18" s="901"/>
      <c r="C18" s="920" t="s">
        <v>2420</v>
      </c>
      <c r="D18" s="921">
        <f>'Summary Sheet'!$D$45</f>
        <v>50</v>
      </c>
      <c r="E18" s="920"/>
      <c r="F18" s="920" t="s">
        <v>2420</v>
      </c>
      <c r="G18" s="921">
        <f>'Summary Sheet'!$D$50</f>
        <v>50</v>
      </c>
      <c r="H18" s="920"/>
      <c r="I18" s="920" t="s">
        <v>2420</v>
      </c>
      <c r="J18" s="922">
        <f>'Summary Sheet'!$D$56</f>
        <v>72.222222222222214</v>
      </c>
    </row>
    <row r="19" spans="1:11">
      <c r="A19" s="918"/>
      <c r="B19" s="901"/>
      <c r="C19" s="920" t="s">
        <v>2421</v>
      </c>
      <c r="D19" s="921">
        <f>'Summary Sheet'!$E$45</f>
        <v>67.857142857142861</v>
      </c>
      <c r="E19" s="920"/>
      <c r="F19" s="920" t="s">
        <v>2421</v>
      </c>
      <c r="G19" s="921">
        <f>'Summary Sheet'!$E$50</f>
        <v>68.333333333333343</v>
      </c>
      <c r="H19" s="920"/>
      <c r="I19" s="920" t="s">
        <v>2421</v>
      </c>
      <c r="J19" s="922">
        <f>'Summary Sheet'!$E$56</f>
        <v>72.777777777777771</v>
      </c>
    </row>
    <row r="20" spans="1:11" ht="15.75" thickBot="1">
      <c r="A20" s="918"/>
      <c r="B20" s="901"/>
      <c r="C20" s="897"/>
      <c r="D20" s="915"/>
      <c r="E20" s="897"/>
      <c r="F20" s="897"/>
      <c r="G20" s="915"/>
      <c r="H20" s="897"/>
      <c r="I20" s="897"/>
      <c r="J20" s="916"/>
      <c r="K20" s="899"/>
    </row>
    <row r="21" spans="1:11" ht="39.75" customHeight="1" thickBot="1">
      <c r="A21" s="918"/>
      <c r="B21" s="901"/>
      <c r="C21" s="902" t="s">
        <v>2623</v>
      </c>
      <c r="D21" s="903" t="s">
        <v>2608</v>
      </c>
      <c r="E21" s="897"/>
      <c r="F21" s="902" t="s">
        <v>2624</v>
      </c>
      <c r="G21" s="903" t="s">
        <v>2608</v>
      </c>
      <c r="H21" s="897"/>
      <c r="I21" s="902" t="s">
        <v>2625</v>
      </c>
      <c r="J21" s="903" t="s">
        <v>2608</v>
      </c>
      <c r="K21" s="899"/>
    </row>
    <row r="22" spans="1:11" ht="15.75" thickBot="1">
      <c r="A22" s="918"/>
      <c r="B22" s="901"/>
      <c r="C22" s="906" t="s">
        <v>2612</v>
      </c>
      <c r="D22" s="907">
        <f>D24</f>
        <v>12.5</v>
      </c>
      <c r="E22" s="901"/>
      <c r="F22" s="906" t="s">
        <v>2612</v>
      </c>
      <c r="G22" s="907">
        <f>G24</f>
        <v>21.428571428571427</v>
      </c>
      <c r="H22" s="901"/>
      <c r="I22" s="906" t="s">
        <v>2612</v>
      </c>
      <c r="J22" s="907">
        <f>J24</f>
        <v>60</v>
      </c>
    </row>
    <row r="23" spans="1:11">
      <c r="A23" s="918"/>
      <c r="B23" s="901"/>
      <c r="C23" s="920" t="s">
        <v>2419</v>
      </c>
      <c r="D23" s="921">
        <f>'Summary Sheet'!$C$65</f>
        <v>75</v>
      </c>
      <c r="E23" s="920"/>
      <c r="F23" s="920" t="s">
        <v>2419</v>
      </c>
      <c r="G23" s="921">
        <f>'Summary Sheet'!$C$75</f>
        <v>66.666666666666657</v>
      </c>
      <c r="H23" s="920"/>
      <c r="I23" s="920" t="s">
        <v>2419</v>
      </c>
      <c r="J23" s="922">
        <f>'Summary Sheet'!$C$79</f>
        <v>33.333333333333329</v>
      </c>
    </row>
    <row r="24" spans="1:11">
      <c r="A24" s="918"/>
      <c r="B24" s="901"/>
      <c r="C24" s="920" t="s">
        <v>2420</v>
      </c>
      <c r="D24" s="921">
        <f>'Summary Sheet'!$D$65</f>
        <v>12.5</v>
      </c>
      <c r="E24" s="920"/>
      <c r="F24" s="920" t="s">
        <v>2420</v>
      </c>
      <c r="G24" s="921">
        <f>'Summary Sheet'!$D$75</f>
        <v>21.428571428571427</v>
      </c>
      <c r="H24" s="920"/>
      <c r="I24" s="920" t="s">
        <v>2420</v>
      </c>
      <c r="J24" s="922">
        <f>'Summary Sheet'!$D$79</f>
        <v>60</v>
      </c>
    </row>
    <row r="25" spans="1:11">
      <c r="A25" s="918"/>
      <c r="B25" s="901"/>
      <c r="C25" s="920" t="s">
        <v>2421</v>
      </c>
      <c r="D25" s="921">
        <f>'Summary Sheet'!$E$65</f>
        <v>43.75</v>
      </c>
      <c r="E25" s="920"/>
      <c r="F25" s="920" t="s">
        <v>2421</v>
      </c>
      <c r="G25" s="921">
        <f>'Summary Sheet'!$E$75</f>
        <v>44.047619047619044</v>
      </c>
      <c r="H25" s="920"/>
      <c r="I25" s="920" t="s">
        <v>2421</v>
      </c>
      <c r="J25" s="922">
        <f>'Summary Sheet'!$E$79</f>
        <v>46.666666666666664</v>
      </c>
    </row>
    <row r="26" spans="1:11" ht="15.75" thickBot="1">
      <c r="A26" s="918"/>
      <c r="B26" s="901"/>
      <c r="C26" s="897"/>
      <c r="D26" s="915"/>
      <c r="E26" s="897"/>
      <c r="F26" s="897"/>
      <c r="G26" s="915"/>
      <c r="H26" s="897"/>
      <c r="I26" s="897"/>
      <c r="J26" s="916"/>
      <c r="K26" s="899"/>
    </row>
    <row r="27" spans="1:11" ht="39.75" customHeight="1" thickBot="1">
      <c r="A27" s="918"/>
      <c r="B27" s="901"/>
      <c r="C27" s="902" t="s">
        <v>2626</v>
      </c>
      <c r="D27" s="903" t="s">
        <v>2608</v>
      </c>
      <c r="E27" s="901"/>
      <c r="F27" s="902" t="s">
        <v>2627</v>
      </c>
      <c r="G27" s="903" t="s">
        <v>2608</v>
      </c>
      <c r="H27" s="901"/>
      <c r="I27" s="902" t="s">
        <v>2628</v>
      </c>
      <c r="J27" s="903" t="s">
        <v>2608</v>
      </c>
    </row>
    <row r="28" spans="1:11" ht="15.75" thickBot="1">
      <c r="A28" s="918"/>
      <c r="B28" s="901"/>
      <c r="C28" s="906" t="s">
        <v>2612</v>
      </c>
      <c r="D28" s="907">
        <f>D30</f>
        <v>71.428571428571431</v>
      </c>
      <c r="E28" s="901"/>
      <c r="F28" s="906" t="s">
        <v>2612</v>
      </c>
      <c r="G28" s="907">
        <f>G30</f>
        <v>33.333333333333329</v>
      </c>
      <c r="H28" s="901"/>
      <c r="I28" s="906" t="s">
        <v>2612</v>
      </c>
      <c r="J28" s="907">
        <f>J30</f>
        <v>70</v>
      </c>
    </row>
    <row r="29" spans="1:11">
      <c r="A29" s="918"/>
      <c r="B29" s="901"/>
      <c r="C29" s="920" t="s">
        <v>2419</v>
      </c>
      <c r="D29" s="921">
        <f>'Summary Sheet'!$C$84</f>
        <v>85</v>
      </c>
      <c r="E29" s="920"/>
      <c r="F29" s="920" t="s">
        <v>2419</v>
      </c>
      <c r="G29" s="921">
        <f>'Summary Sheet'!$C$92</f>
        <v>60</v>
      </c>
      <c r="H29" s="920"/>
      <c r="I29" s="920" t="s">
        <v>2419</v>
      </c>
      <c r="J29" s="922">
        <f>'Summary Sheet'!$C$99</f>
        <v>81.25</v>
      </c>
    </row>
    <row r="30" spans="1:11">
      <c r="A30" s="918"/>
      <c r="B30" s="901"/>
      <c r="C30" s="920" t="s">
        <v>2420</v>
      </c>
      <c r="D30" s="921">
        <f>'Summary Sheet'!$D$84</f>
        <v>71.428571428571431</v>
      </c>
      <c r="E30" s="920"/>
      <c r="F30" s="920" t="s">
        <v>2420</v>
      </c>
      <c r="G30" s="921">
        <f>'Summary Sheet'!$D$92</f>
        <v>33.333333333333329</v>
      </c>
      <c r="H30" s="920"/>
      <c r="I30" s="920" t="s">
        <v>2420</v>
      </c>
      <c r="J30" s="922">
        <f>'Summary Sheet'!$D$99</f>
        <v>70</v>
      </c>
    </row>
    <row r="31" spans="1:11">
      <c r="A31" s="918"/>
      <c r="B31" s="901"/>
      <c r="C31" s="920" t="s">
        <v>2421</v>
      </c>
      <c r="D31" s="921">
        <f>'Summary Sheet'!$E$84</f>
        <v>78.214285714285722</v>
      </c>
      <c r="E31" s="920"/>
      <c r="F31" s="920" t="s">
        <v>2421</v>
      </c>
      <c r="G31" s="921">
        <f>'Summary Sheet'!$E$92</f>
        <v>46.666666666666664</v>
      </c>
      <c r="H31" s="920"/>
      <c r="I31" s="920" t="s">
        <v>2421</v>
      </c>
      <c r="J31" s="922">
        <f>'Summary Sheet'!$E$99</f>
        <v>75.625</v>
      </c>
    </row>
    <row r="32" spans="1:11" ht="15.75" thickBot="1">
      <c r="A32" s="918"/>
      <c r="B32" s="901"/>
      <c r="C32" s="897"/>
      <c r="D32" s="915"/>
      <c r="E32" s="897"/>
      <c r="F32" s="897"/>
      <c r="G32" s="915"/>
      <c r="H32" s="897"/>
      <c r="I32" s="897"/>
      <c r="J32" s="916"/>
    </row>
    <row r="33" spans="1:10" ht="39.75" customHeight="1" thickBot="1">
      <c r="A33" s="918"/>
      <c r="B33" s="901"/>
      <c r="C33" s="902" t="s">
        <v>2629</v>
      </c>
      <c r="D33" s="903" t="s">
        <v>2608</v>
      </c>
      <c r="E33" s="901"/>
      <c r="F33" s="902" t="s">
        <v>2630</v>
      </c>
      <c r="G33" s="903" t="s">
        <v>2608</v>
      </c>
      <c r="H33" s="901"/>
      <c r="I33" s="901"/>
      <c r="J33" s="923"/>
    </row>
    <row r="34" spans="1:10" ht="15.75" thickBot="1">
      <c r="A34" s="918"/>
      <c r="B34" s="901"/>
      <c r="C34" s="906" t="s">
        <v>2612</v>
      </c>
      <c r="D34" s="907">
        <f>D36</f>
        <v>0</v>
      </c>
      <c r="E34" s="901"/>
      <c r="F34" s="906" t="s">
        <v>2612</v>
      </c>
      <c r="G34" s="907">
        <f>G36</f>
        <v>100</v>
      </c>
      <c r="H34" s="901"/>
      <c r="I34" s="901"/>
      <c r="J34" s="923"/>
    </row>
    <row r="35" spans="1:10">
      <c r="A35" s="918"/>
      <c r="B35" s="920"/>
      <c r="C35" s="920" t="s">
        <v>2419</v>
      </c>
      <c r="D35" s="921">
        <f>'Summary Sheet'!$C$103</f>
        <v>100</v>
      </c>
      <c r="E35" s="920"/>
      <c r="F35" s="920" t="s">
        <v>2419</v>
      </c>
      <c r="G35" s="921">
        <f>'Summary Sheet'!$C$107</f>
        <v>100</v>
      </c>
      <c r="H35" s="901"/>
      <c r="I35" s="901"/>
      <c r="J35" s="923"/>
    </row>
    <row r="36" spans="1:10">
      <c r="A36" s="918"/>
      <c r="B36" s="920"/>
      <c r="C36" s="920" t="s">
        <v>2420</v>
      </c>
      <c r="D36" s="921">
        <f>'Summary Sheet'!$D$103</f>
        <v>0</v>
      </c>
      <c r="E36" s="920"/>
      <c r="F36" s="920" t="s">
        <v>2420</v>
      </c>
      <c r="G36" s="921">
        <f>'Summary Sheet'!$D$107</f>
        <v>100</v>
      </c>
      <c r="H36" s="901"/>
      <c r="I36" s="901"/>
      <c r="J36" s="923"/>
    </row>
    <row r="37" spans="1:10">
      <c r="A37" s="918"/>
      <c r="B37" s="920"/>
      <c r="C37" s="920" t="s">
        <v>2421</v>
      </c>
      <c r="D37" s="921">
        <f>'Summary Sheet'!$E$103</f>
        <v>50</v>
      </c>
      <c r="E37" s="920"/>
      <c r="F37" s="920" t="s">
        <v>2421</v>
      </c>
      <c r="G37" s="921">
        <f>'Summary Sheet'!$E$107</f>
        <v>100</v>
      </c>
      <c r="H37" s="901"/>
      <c r="I37" s="901"/>
      <c r="J37" s="923"/>
    </row>
    <row r="38" spans="1:10">
      <c r="A38" s="918"/>
      <c r="B38" s="901"/>
      <c r="C38" s="897"/>
      <c r="D38" s="915"/>
      <c r="E38" s="897"/>
      <c r="F38" s="897"/>
      <c r="G38" s="915"/>
      <c r="H38" s="897"/>
      <c r="I38" s="901"/>
      <c r="J38" s="923"/>
    </row>
    <row r="39" spans="1:10" ht="15.75" thickBot="1">
      <c r="A39" s="924"/>
      <c r="B39" s="925"/>
      <c r="C39" s="925"/>
      <c r="D39" s="926"/>
      <c r="E39" s="925"/>
      <c r="F39" s="925"/>
      <c r="G39" s="926"/>
      <c r="H39" s="925"/>
      <c r="I39" s="925"/>
      <c r="J39" s="927"/>
    </row>
  </sheetData>
  <conditionalFormatting sqref="D4 G4 J4 D10 G10 J10 D16 G16 J16 D22 G22 J22 D28 G28 J28 D34 G34">
    <cfRule type="cellIs" dxfId="34" priority="1" operator="between">
      <formula>50</formula>
      <formula>59</formula>
    </cfRule>
    <cfRule type="cellIs" dxfId="33" priority="2" operator="between">
      <formula>60</formula>
      <formula>69</formula>
    </cfRule>
    <cfRule type="cellIs" dxfId="32" priority="3" operator="between">
      <formula>70</formula>
      <formula>79</formula>
    </cfRule>
    <cfRule type="cellIs" dxfId="31" priority="4" operator="between">
      <formula>80</formula>
      <formula>89</formula>
    </cfRule>
    <cfRule type="cellIs" dxfId="30" priority="5" operator="greaterThanOrEqual">
      <formula>90</formula>
    </cfRule>
    <cfRule type="cellIs" dxfId="29" priority="6" operator="lessThan">
      <formula>50</formula>
    </cfRule>
  </conditionalFormatting>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EF36A-B6BD-43AE-8299-F5EBFD04CA06}">
  <dimension ref="A1:M24"/>
  <sheetViews>
    <sheetView topLeftCell="A7" zoomScaleNormal="100" workbookViewId="0">
      <selection activeCell="I25" sqref="I25"/>
    </sheetView>
  </sheetViews>
  <sheetFormatPr defaultColWidth="10.28515625" defaultRowHeight="15"/>
  <cols>
    <col min="1" max="2" width="10.28515625" style="939"/>
    <col min="3" max="3" width="29.28515625" style="939" customWidth="1"/>
    <col min="4" max="4" width="10.7109375" style="939" bestFit="1" customWidth="1"/>
    <col min="5" max="5" width="10.28515625" style="939"/>
    <col min="6" max="6" width="30.28515625" style="939" customWidth="1"/>
    <col min="7" max="8" width="10.28515625" style="939"/>
    <col min="9" max="9" width="30.7109375" style="939" customWidth="1"/>
    <col min="10" max="11" width="10.28515625" style="939"/>
    <col min="12" max="12" width="30.28515625" style="939" customWidth="1"/>
    <col min="13" max="16384" width="10.28515625" style="939"/>
  </cols>
  <sheetData>
    <row r="1" spans="1:13" s="935" customFormat="1" ht="37.9" customHeight="1" thickBot="1">
      <c r="A1" s="929"/>
      <c r="B1" s="930" t="s">
        <v>2654</v>
      </c>
      <c r="C1" s="931"/>
      <c r="D1" s="932"/>
      <c r="E1" s="931"/>
      <c r="F1" s="931"/>
      <c r="G1" s="932"/>
      <c r="H1" s="931"/>
      <c r="I1" s="931"/>
      <c r="J1" s="932"/>
      <c r="K1" s="933"/>
      <c r="L1" s="933"/>
      <c r="M1" s="934"/>
    </row>
    <row r="2" spans="1:13">
      <c r="A2" s="936"/>
      <c r="B2" s="937"/>
      <c r="C2" s="937"/>
      <c r="D2" s="937"/>
      <c r="E2" s="937"/>
      <c r="F2" s="937"/>
      <c r="G2" s="937"/>
      <c r="H2" s="937"/>
      <c r="I2" s="937"/>
      <c r="J2" s="937"/>
      <c r="K2" s="937"/>
      <c r="L2" s="937"/>
      <c r="M2" s="938"/>
    </row>
    <row r="3" spans="1:13" ht="49.9" customHeight="1">
      <c r="A3" s="936"/>
      <c r="B3" s="1420" t="s">
        <v>2632</v>
      </c>
      <c r="C3" s="1421"/>
      <c r="D3" s="940"/>
      <c r="E3" s="1422" t="s">
        <v>2633</v>
      </c>
      <c r="F3" s="1421"/>
      <c r="G3" s="940"/>
      <c r="H3" s="1423" t="s">
        <v>2634</v>
      </c>
      <c r="I3" s="1421"/>
      <c r="J3" s="940"/>
      <c r="K3" s="1424" t="s">
        <v>2635</v>
      </c>
      <c r="L3" s="1421"/>
      <c r="M3" s="938"/>
    </row>
    <row r="4" spans="1:13">
      <c r="A4" s="936"/>
      <c r="B4" s="937"/>
      <c r="C4" s="937"/>
      <c r="D4" s="937"/>
      <c r="E4" s="937"/>
      <c r="F4" s="937"/>
      <c r="G4" s="937"/>
      <c r="H4" s="937"/>
      <c r="I4" s="937"/>
      <c r="J4" s="937"/>
      <c r="K4" s="937"/>
      <c r="L4" s="937"/>
      <c r="M4" s="938"/>
    </row>
    <row r="5" spans="1:13" ht="45" customHeight="1">
      <c r="A5" s="936"/>
      <c r="B5" s="941" t="str">
        <f>IF('Tier 2 Score Card Calc'!D4&gt;=90,"A",IF('Tier 2 Score Card Calc'!D4&gt;=70,"B",IF('Tier 2 Score Card Calc'!D4&gt;=50,"C",IF('Tier 2 Score Card Calc'!D4&gt;=30,"D",IF('Tier 2 Score Card Calc'!D4&gt;=20,"E","F")))))</f>
        <v>B</v>
      </c>
      <c r="C5" s="942" t="s">
        <v>2636</v>
      </c>
      <c r="D5" s="943"/>
      <c r="E5" s="941" t="str">
        <f>IF('Tier 2 Score Card Calc'!G10&gt;=90,"A",IF('Tier 2 Score Card Calc'!G10&gt;=70,"B",IF('Tier 2 Score Card Calc'!G10&gt;=50,"C",IF('Tier 2 Score Card Calc'!G10&gt;=30,"D",IF('Tier 2 Score Card Calc'!G10&gt;=20,"E","F")))))</f>
        <v>D</v>
      </c>
      <c r="F5" s="944" t="s">
        <v>2637</v>
      </c>
      <c r="G5" s="943"/>
      <c r="H5" s="941" t="str">
        <f>IF('Tier 2 Score Card Calc'!J22&gt;=90,"A",IF('Tier 2 Score Card Calc'!J22&gt;=70,"B",IF('Tier 2 Score Card Calc'!J22&gt;=50,"C",IF('Tier 2 Score Card Calc'!J22&gt;=30,"D",IF('Tier 2 Score Card Calc'!J22&gt;=20,"E","F")))))</f>
        <v>C</v>
      </c>
      <c r="I5" s="942" t="s">
        <v>2638</v>
      </c>
      <c r="J5" s="943"/>
      <c r="K5" s="941" t="str">
        <f>IF('Tier 2 Score Card Calc'!D28&gt;=90,"A",IF('Tier 2 Score Card Calc'!D28&gt;=70,"B",IF('Tier 2 Score Card Calc'!D28&gt;=50,"C",IF('Tier 2 Score Card Calc'!D28&gt;=30,"D",IF('Tier 2 Score Card Calc'!D28&gt;=20,"E","F")))))</f>
        <v>B</v>
      </c>
      <c r="L5" s="942" t="s">
        <v>2639</v>
      </c>
      <c r="M5" s="938"/>
    </row>
    <row r="6" spans="1:13">
      <c r="A6" s="936"/>
      <c r="B6" s="943"/>
      <c r="C6" s="943"/>
      <c r="D6" s="943"/>
      <c r="E6" s="943"/>
      <c r="F6" s="943"/>
      <c r="G6" s="943"/>
      <c r="H6" s="943"/>
      <c r="I6" s="943"/>
      <c r="J6" s="943"/>
      <c r="K6" s="943"/>
      <c r="L6" s="943"/>
      <c r="M6" s="938"/>
    </row>
    <row r="7" spans="1:13" ht="45" customHeight="1">
      <c r="A7" s="936"/>
      <c r="B7" s="941" t="str">
        <f>IF('Tier 2 Score Card Calc'!G4&gt;=90,"A",IF('Tier 2 Score Card Calc'!G4&gt;=70,"B",IF('Tier 2 Score Card Calc'!G4&gt;=50,"C",IF('Tier 2 Score Card Calc'!G4&gt;=30,"D",IF('Tier 2 Score Card Calc'!G4&gt;=20,"E","F")))))</f>
        <v>A</v>
      </c>
      <c r="C7" s="942" t="s">
        <v>2640</v>
      </c>
      <c r="D7" s="943"/>
      <c r="E7" s="941" t="str">
        <f>IF('Tier 2 Score Card Calc'!J28&gt;=90,"A",IF('Tier 2 Score Card Calc'!J28&gt;=70,"B",IF('Tier 2 Score Card Calc'!J28&gt;=50,"C",IF('Tier 2 Score Card Calc'!J28&gt;=30,"D",IF('Tier 2 Score Card Calc'!J28&gt;=20,"E","F")))))</f>
        <v>B</v>
      </c>
      <c r="F7" s="942" t="s">
        <v>2641</v>
      </c>
      <c r="G7" s="943"/>
      <c r="H7" s="943"/>
      <c r="I7" s="943"/>
      <c r="J7" s="943"/>
      <c r="K7" s="941" t="str">
        <f>IF('Tier 2 Score Card Calc'!G28&gt;=90,"A",IF('Tier 2 Score Card Calc'!G28&gt;=70,"B",IF('Tier 2 Score Card Calc'!G28&gt;=50,"C",IF('Tier 2 Score Card Calc'!G28&gt;=30,"D",IF('Tier 2 Score Card Calc'!G28&gt;=20,"E","F")))))</f>
        <v>D</v>
      </c>
      <c r="L7" s="942" t="s">
        <v>2642</v>
      </c>
      <c r="M7" s="938"/>
    </row>
    <row r="8" spans="1:13">
      <c r="A8" s="936"/>
      <c r="B8" s="943"/>
      <c r="C8" s="943"/>
      <c r="D8" s="943"/>
      <c r="E8" s="943"/>
      <c r="F8" s="943"/>
      <c r="G8" s="943"/>
      <c r="H8" s="943"/>
      <c r="I8" s="943"/>
      <c r="J8" s="943"/>
      <c r="K8" s="943"/>
      <c r="L8" s="943"/>
      <c r="M8" s="938"/>
    </row>
    <row r="9" spans="1:13" ht="52.9" customHeight="1">
      <c r="A9" s="936"/>
      <c r="B9" s="941" t="str">
        <f>IF('Tier 2 Score Card Calc'!J4&gt;=90,"A",IF('Tier 2 Score Card Calc'!J4&gt;=70,"B",IF('Tier 2 Score Card Calc'!J4&gt;=50,"C",IF('Tier 2 Score Card Calc'!J4&gt;=30,"D",IF('Tier 2 Score Card Calc'!J4&gt;=20,"E","F")))))</f>
        <v>B</v>
      </c>
      <c r="C9" s="942" t="s">
        <v>2643</v>
      </c>
      <c r="D9" s="943"/>
      <c r="E9" s="941" t="str">
        <f>IF('Tier 2 Score Card Calc'!J10&gt;=90,"A",IF('Tier 2 Score Card Calc'!J10&gt;=70,"B",IF('Tier 2 Score Card Calc'!J10&gt;=50,"C",IF('Tier 2 Score Card Calc'!J10&gt;=30,"D",IF('Tier 2 Score Card Calc'!J10&gt;=20,"E","F")))))</f>
        <v>C</v>
      </c>
      <c r="F9" s="942" t="s">
        <v>2644</v>
      </c>
      <c r="G9" s="943"/>
      <c r="H9" s="943"/>
      <c r="I9" s="943"/>
      <c r="J9" s="943"/>
      <c r="K9" s="943"/>
      <c r="L9" s="943"/>
      <c r="M9" s="938"/>
    </row>
    <row r="10" spans="1:13">
      <c r="A10" s="936"/>
      <c r="B10" s="943"/>
      <c r="C10" s="943"/>
      <c r="D10" s="943"/>
      <c r="E10" s="943"/>
      <c r="F10" s="943"/>
      <c r="G10" s="943"/>
      <c r="H10" s="943"/>
      <c r="I10" s="943"/>
      <c r="J10" s="943"/>
      <c r="K10" s="943"/>
      <c r="L10" s="943"/>
      <c r="M10" s="938"/>
    </row>
    <row r="11" spans="1:13" ht="46.9" customHeight="1">
      <c r="A11" s="936"/>
      <c r="B11" s="941" t="str">
        <f>IF('Tier 2 Score Card Calc'!D10&gt;=90,"A",IF('Tier 2 Score Card Calc'!D10&gt;=70,"B",IF('Tier 2 Score Card Calc'!D10&gt;=50,"C",IF('Tier 2 Score Card Calc'!D10&gt;=30,"D",IF('Tier 2 Score Card Calc'!D10&gt;=20,"E","F")))))</f>
        <v>B</v>
      </c>
      <c r="C11" s="942" t="s">
        <v>2645</v>
      </c>
      <c r="D11" s="943"/>
      <c r="E11" s="941" t="str">
        <f>IF('Tier 2 Score Card Calc'!D16&gt;=90,"A",IF('Tier 2 Score Card Calc'!D16&gt;=70,"B",IF('Tier 2 Score Card Calc'!D16&gt;=50,"C",IF('Tier 2 Score Card Calc'!D16&gt;=30,"D",IF('Tier 2 Score Card Calc'!D16&gt;=20,"E","F")))))</f>
        <v>C</v>
      </c>
      <c r="F11" s="942" t="s">
        <v>2646</v>
      </c>
      <c r="G11" s="943"/>
      <c r="H11" s="943"/>
      <c r="I11" s="943"/>
      <c r="J11" s="943"/>
      <c r="K11" s="943"/>
      <c r="L11" s="943"/>
      <c r="M11" s="938"/>
    </row>
    <row r="12" spans="1:13">
      <c r="A12" s="936"/>
      <c r="B12" s="943"/>
      <c r="C12" s="943"/>
      <c r="D12" s="943"/>
      <c r="E12" s="943"/>
      <c r="F12" s="943"/>
      <c r="G12" s="943"/>
      <c r="H12" s="943"/>
      <c r="I12" s="943"/>
      <c r="J12" s="943"/>
      <c r="K12" s="943"/>
      <c r="L12" s="943"/>
      <c r="M12" s="938"/>
    </row>
    <row r="13" spans="1:13" ht="41.65" customHeight="1">
      <c r="A13" s="936"/>
      <c r="B13" s="943"/>
      <c r="C13" s="943"/>
      <c r="D13" s="943"/>
      <c r="E13" s="941" t="str">
        <f>IF('Tier 2 Score Card Calc'!G16&gt;=90,"A",IF('Tier 2 Score Card Calc'!G16&gt;=70,"B",IF('Tier 2 Score Card Calc'!G16&gt;=50,"C",IF('Tier 2 Score Card Calc'!G16&gt;=30,"D",IF('Tier 2 Score Card Calc'!G16&gt;=20,"E","F")))))</f>
        <v>C</v>
      </c>
      <c r="F13" s="942" t="s">
        <v>2647</v>
      </c>
      <c r="G13" s="943"/>
      <c r="H13" s="943"/>
      <c r="I13" s="943"/>
      <c r="J13" s="943"/>
      <c r="K13" s="943"/>
      <c r="L13" s="943"/>
      <c r="M13" s="938"/>
    </row>
    <row r="14" spans="1:13">
      <c r="A14" s="936"/>
      <c r="B14" s="943"/>
      <c r="C14" s="943"/>
      <c r="D14" s="943"/>
      <c r="E14" s="943"/>
      <c r="F14" s="943"/>
      <c r="G14" s="943"/>
      <c r="H14" s="943"/>
      <c r="I14" s="943"/>
      <c r="J14" s="943"/>
      <c r="K14" s="943"/>
      <c r="L14" s="943"/>
      <c r="M14" s="938"/>
    </row>
    <row r="15" spans="1:13" ht="42.6" customHeight="1">
      <c r="A15" s="936"/>
      <c r="B15" s="943"/>
      <c r="C15" s="943"/>
      <c r="D15" s="943"/>
      <c r="E15" s="941" t="str">
        <f>IF('Tier 2 Score Card Calc'!D34&gt;=90,"A",IF('Tier 2 Score Card Calc'!D34&gt;=70,"B",IF('Tier 2 Score Card Calc'!D34&gt;=50,"C",IF('Tier 2 Score Card Calc'!D34&gt;=30,"D",IF('Tier 2 Score Card Calc'!D34&gt;=20,"E","F")))))</f>
        <v>F</v>
      </c>
      <c r="F15" s="942" t="s">
        <v>2648</v>
      </c>
      <c r="G15" s="943"/>
      <c r="H15" s="943"/>
      <c r="I15" s="943"/>
      <c r="J15" s="943"/>
      <c r="K15" s="943"/>
      <c r="L15" s="943"/>
      <c r="M15" s="938"/>
    </row>
    <row r="16" spans="1:13">
      <c r="A16" s="936"/>
      <c r="B16" s="943"/>
      <c r="C16" s="943"/>
      <c r="D16" s="943"/>
      <c r="E16" s="943"/>
      <c r="F16" s="943"/>
      <c r="G16" s="943"/>
      <c r="H16" s="943"/>
      <c r="I16" s="943"/>
      <c r="J16" s="943"/>
      <c r="K16" s="943"/>
      <c r="L16" s="943"/>
      <c r="M16" s="938"/>
    </row>
    <row r="17" spans="1:13" ht="43.9" customHeight="1">
      <c r="A17" s="936"/>
      <c r="B17" s="943"/>
      <c r="C17" s="943"/>
      <c r="D17" s="943"/>
      <c r="E17" s="941" t="str">
        <f>IF('Tier 2 Score Card Calc'!G34&gt;=90,"A",IF('Tier 2 Score Card Calc'!G34&gt;=70,"B",IF('Tier 2 Score Card Calc'!G34&gt;=50,"C",IF('Tier 2 Score Card Calc'!G34&gt;=30,"D",IF('Tier 2 Score Card Calc'!G34&gt;=20,"E","F")))))</f>
        <v>A</v>
      </c>
      <c r="F17" s="942" t="s">
        <v>2649</v>
      </c>
      <c r="G17" s="943"/>
      <c r="H17" s="943"/>
      <c r="I17" s="943"/>
      <c r="J17" s="943"/>
      <c r="K17" s="943"/>
      <c r="L17" s="943"/>
      <c r="M17" s="938"/>
    </row>
    <row r="18" spans="1:13">
      <c r="A18" s="936"/>
      <c r="B18" s="943"/>
      <c r="C18" s="943"/>
      <c r="D18" s="943"/>
      <c r="E18" s="943"/>
      <c r="F18" s="943"/>
      <c r="G18" s="943"/>
      <c r="H18" s="943"/>
      <c r="I18" s="943"/>
      <c r="J18" s="943"/>
      <c r="K18" s="943"/>
      <c r="L18" s="943"/>
      <c r="M18" s="938"/>
    </row>
    <row r="19" spans="1:13" ht="42.6" customHeight="1">
      <c r="A19" s="936"/>
      <c r="B19" s="943"/>
      <c r="C19" s="943"/>
      <c r="D19" s="943"/>
      <c r="E19" s="941" t="str">
        <f>IF('Tier 2 Score Card Calc'!J16&gt;=90,"A",IF('Tier 2 Score Card Calc'!J16&gt;=70,"B",IF('Tier 2 Score Card Calc'!J16&gt;=50,"C",IF('Tier 2 Score Card Calc'!J16&gt;=30,"D",IF('Tier 2 Score Card Calc'!J16&gt;=20,"E","F")))))</f>
        <v>B</v>
      </c>
      <c r="F19" s="942" t="s">
        <v>2650</v>
      </c>
      <c r="G19" s="943"/>
      <c r="H19" s="943"/>
      <c r="I19" s="943"/>
      <c r="J19" s="943"/>
      <c r="K19" s="943"/>
      <c r="L19" s="943"/>
      <c r="M19" s="938"/>
    </row>
    <row r="20" spans="1:13">
      <c r="A20" s="936"/>
      <c r="B20" s="943"/>
      <c r="C20" s="943"/>
      <c r="D20" s="943"/>
      <c r="E20" s="943"/>
      <c r="F20" s="943"/>
      <c r="G20" s="943"/>
      <c r="H20" s="943"/>
      <c r="I20" s="943"/>
      <c r="J20" s="943"/>
      <c r="K20" s="943"/>
      <c r="L20" s="943"/>
      <c r="M20" s="938"/>
    </row>
    <row r="21" spans="1:13" ht="43.9" customHeight="1">
      <c r="A21" s="936"/>
      <c r="B21" s="943"/>
      <c r="C21" s="943"/>
      <c r="D21" s="943"/>
      <c r="E21" s="941" t="str">
        <f>IF('Tier 2 Score Card Calc'!D22&gt;=90,"A",IF('Tier 2 Score Card Calc'!D22&gt;=70,"B",IF('Tier 2 Score Card Calc'!D22&gt;=50,"C",IF('Tier 2 Score Card Calc'!D22&gt;=30,"D",IF('Tier 2 Score Card Calc'!D22&gt;=20,"E","F")))))</f>
        <v>F</v>
      </c>
      <c r="F21" s="942" t="s">
        <v>2651</v>
      </c>
      <c r="G21" s="943"/>
      <c r="H21" s="943"/>
      <c r="I21" s="943"/>
      <c r="J21" s="943"/>
      <c r="K21" s="943"/>
      <c r="L21" s="943"/>
      <c r="M21" s="938"/>
    </row>
    <row r="22" spans="1:13">
      <c r="A22" s="936"/>
      <c r="B22" s="943"/>
      <c r="C22" s="943"/>
      <c r="D22" s="943"/>
      <c r="E22" s="943"/>
      <c r="F22" s="943"/>
      <c r="G22" s="943"/>
      <c r="H22" s="943"/>
      <c r="I22" s="943"/>
      <c r="J22" s="943"/>
      <c r="K22" s="943"/>
      <c r="L22" s="943"/>
      <c r="M22" s="938"/>
    </row>
    <row r="23" spans="1:13" ht="42.6" customHeight="1">
      <c r="A23" s="936"/>
      <c r="B23" s="943"/>
      <c r="C23" s="943"/>
      <c r="D23" s="943"/>
      <c r="E23" s="941" t="str">
        <f>IF('Tier 2 Score Card Calc'!G22&gt;=90,"A",IF('Tier 2 Score Card Calc'!G22&gt;=70,"B",IF('Tier 2 Score Card Calc'!G22&gt;=50,"C",IF('Tier 2 Score Card Calc'!G22&gt;=30,"D",IF('Tier 2 Score Card Calc'!G22&gt;=20,"E","F")))))</f>
        <v>E</v>
      </c>
      <c r="F23" s="942" t="s">
        <v>2652</v>
      </c>
      <c r="G23" s="943"/>
      <c r="H23" s="943"/>
      <c r="I23" s="943"/>
      <c r="J23" s="943"/>
      <c r="K23" s="943"/>
      <c r="L23" s="943"/>
      <c r="M23" s="938"/>
    </row>
    <row r="24" spans="1:13" ht="15.75" thickBot="1">
      <c r="A24" s="945"/>
      <c r="B24" s="946"/>
      <c r="C24" s="946"/>
      <c r="D24" s="946"/>
      <c r="E24" s="946"/>
      <c r="F24" s="946"/>
      <c r="G24" s="946"/>
      <c r="H24" s="946"/>
      <c r="I24" s="946"/>
      <c r="J24" s="946"/>
      <c r="K24" s="946"/>
      <c r="L24" s="946"/>
      <c r="M24" s="947"/>
    </row>
  </sheetData>
  <mergeCells count="4">
    <mergeCell ref="B3:C3"/>
    <mergeCell ref="E3:F3"/>
    <mergeCell ref="H3:I3"/>
    <mergeCell ref="K3:L3"/>
  </mergeCells>
  <conditionalFormatting sqref="B5 E5 H5 K5 B7 E7 K7 B9 E9 B11 E11 E13 E15 E17 E19 E21 E23">
    <cfRule type="cellIs" dxfId="28" priority="1" operator="equal">
      <formula>"F"</formula>
    </cfRule>
    <cfRule type="cellIs" dxfId="27" priority="2" operator="equal">
      <formula>"E"</formula>
    </cfRule>
    <cfRule type="cellIs" dxfId="26" priority="3" operator="equal">
      <formula>"D"</formula>
    </cfRule>
    <cfRule type="cellIs" dxfId="25" priority="4" operator="equal">
      <formula>"C"</formula>
    </cfRule>
    <cfRule type="cellIs" dxfId="24" priority="5" operator="equal">
      <formula>"B"</formula>
    </cfRule>
    <cfRule type="cellIs" dxfId="23" priority="6" operator="equal">
      <formula>"A"</formula>
    </cfRule>
  </conditionalFormatting>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AA791-24A3-4CF1-A3BE-2484856454F1}">
  <dimension ref="A1:K39"/>
  <sheetViews>
    <sheetView topLeftCell="C3" zoomScale="130" zoomScaleNormal="130" workbookViewId="0">
      <selection activeCell="D34" sqref="D34"/>
    </sheetView>
  </sheetViews>
  <sheetFormatPr defaultColWidth="10.28515625" defaultRowHeight="15"/>
  <cols>
    <col min="1" max="1" width="10.28515625" style="895"/>
    <col min="2" max="2" width="7" style="895" customWidth="1"/>
    <col min="3" max="3" width="29" style="895" customWidth="1"/>
    <col min="4" max="4" width="8.28515625" style="928" customWidth="1"/>
    <col min="5" max="5" width="9.5703125" style="895" customWidth="1"/>
    <col min="6" max="6" width="36.42578125" style="895" customWidth="1"/>
    <col min="7" max="7" width="8.28515625" style="928" customWidth="1"/>
    <col min="8" max="8" width="7" style="895" customWidth="1"/>
    <col min="9" max="9" width="23.7109375" style="895" customWidth="1"/>
    <col min="10" max="10" width="8.42578125" style="928" customWidth="1"/>
    <col min="11" max="16384" width="10.28515625" style="895"/>
  </cols>
  <sheetData>
    <row r="1" spans="1:11" ht="37.9" customHeight="1" thickBot="1">
      <c r="A1" s="929"/>
      <c r="B1" s="930" t="s">
        <v>2655</v>
      </c>
      <c r="C1" s="931"/>
      <c r="D1" s="932"/>
      <c r="E1" s="931"/>
      <c r="F1" s="931"/>
      <c r="G1" s="932"/>
      <c r="H1" s="931"/>
      <c r="I1" s="931"/>
      <c r="J1" s="948"/>
    </row>
    <row r="2" spans="1:11" s="899" customFormat="1" ht="37.9" customHeight="1" thickBot="1">
      <c r="A2" s="896"/>
      <c r="B2" s="897"/>
      <c r="C2" s="897"/>
      <c r="D2" s="897"/>
      <c r="E2" s="897"/>
      <c r="F2" s="897"/>
      <c r="G2" s="897"/>
      <c r="H2" s="897"/>
      <c r="I2" s="897"/>
      <c r="J2" s="898"/>
    </row>
    <row r="3" spans="1:11" ht="39.75" customHeight="1" thickBot="1">
      <c r="A3" s="900" t="s">
        <v>2606</v>
      </c>
      <c r="B3" s="901"/>
      <c r="C3" s="902" t="s">
        <v>2607</v>
      </c>
      <c r="D3" s="949" t="s">
        <v>2608</v>
      </c>
      <c r="E3" s="901"/>
      <c r="F3" s="904" t="s">
        <v>2609</v>
      </c>
      <c r="G3" s="949" t="s">
        <v>2608</v>
      </c>
      <c r="H3" s="901"/>
      <c r="I3" s="904" t="s">
        <v>2610</v>
      </c>
      <c r="J3" s="949" t="s">
        <v>2608</v>
      </c>
    </row>
    <row r="4" spans="1:11" ht="15.75" thickBot="1">
      <c r="A4" s="950" t="s">
        <v>2611</v>
      </c>
      <c r="B4" s="901"/>
      <c r="C4" s="951" t="s">
        <v>2612</v>
      </c>
      <c r="D4" s="952">
        <f>'Summary Sheet'!$E$10</f>
        <v>92.307692307692307</v>
      </c>
      <c r="E4" s="901"/>
      <c r="F4" s="951" t="s">
        <v>2612</v>
      </c>
      <c r="G4" s="952">
        <f>'Summary Sheet'!$E$16</f>
        <v>91.111111111111114</v>
      </c>
      <c r="H4" s="901"/>
      <c r="I4" s="951" t="s">
        <v>2612</v>
      </c>
      <c r="J4" s="952">
        <f>'Summary Sheet'!$E$23</f>
        <v>67.361111111111114</v>
      </c>
    </row>
    <row r="5" spans="1:11" hidden="1">
      <c r="A5" s="953" t="s">
        <v>2608</v>
      </c>
      <c r="B5" s="901"/>
      <c r="C5" s="918" t="s">
        <v>2419</v>
      </c>
      <c r="D5" s="954">
        <f>#REF!</f>
        <v>100</v>
      </c>
      <c r="E5" s="901"/>
      <c r="F5" s="918" t="s">
        <v>2419</v>
      </c>
      <c r="G5" s="954">
        <f>#REF!</f>
        <v>100</v>
      </c>
      <c r="H5" s="901"/>
      <c r="I5" s="918" t="s">
        <v>2419</v>
      </c>
      <c r="J5" s="954">
        <f>#REF!</f>
        <v>100</v>
      </c>
    </row>
    <row r="6" spans="1:11" hidden="1">
      <c r="A6" s="955" t="s">
        <v>2613</v>
      </c>
      <c r="B6" s="901"/>
      <c r="C6" s="918" t="s">
        <v>2420</v>
      </c>
      <c r="D6" s="954">
        <f>#REF!</f>
        <v>100</v>
      </c>
      <c r="E6" s="901"/>
      <c r="F6" s="918" t="s">
        <v>2420</v>
      </c>
      <c r="G6" s="954">
        <f>#REF!</f>
        <v>100</v>
      </c>
      <c r="H6" s="901"/>
      <c r="I6" s="918" t="s">
        <v>2420</v>
      </c>
      <c r="J6" s="954">
        <f>#REF!</f>
        <v>100</v>
      </c>
    </row>
    <row r="7" spans="1:11" ht="15.75" hidden="1" thickBot="1">
      <c r="A7" s="956" t="s">
        <v>2614</v>
      </c>
      <c r="B7" s="901"/>
      <c r="C7" s="924" t="s">
        <v>2421</v>
      </c>
      <c r="D7" s="957">
        <f>#REF!</f>
        <v>100</v>
      </c>
      <c r="E7" s="901"/>
      <c r="F7" s="924" t="s">
        <v>2421</v>
      </c>
      <c r="G7" s="957">
        <f>#REF!</f>
        <v>100</v>
      </c>
      <c r="H7" s="901"/>
      <c r="I7" s="924" t="s">
        <v>2421</v>
      </c>
      <c r="J7" s="957">
        <f>#REF!</f>
        <v>100</v>
      </c>
    </row>
    <row r="8" spans="1:11" ht="15.75" thickBot="1">
      <c r="A8" s="958" t="s">
        <v>2615</v>
      </c>
      <c r="B8" s="901"/>
      <c r="C8" s="901"/>
      <c r="D8" s="915"/>
      <c r="E8" s="901"/>
      <c r="F8" s="897"/>
      <c r="G8" s="915"/>
      <c r="H8" s="897"/>
      <c r="I8" s="897"/>
      <c r="J8" s="959"/>
      <c r="K8" s="899"/>
    </row>
    <row r="9" spans="1:11" ht="39.75" customHeight="1" thickBot="1">
      <c r="A9" s="917" t="s">
        <v>2616</v>
      </c>
      <c r="B9" s="901"/>
      <c r="C9" s="902" t="s">
        <v>2617</v>
      </c>
      <c r="D9" s="949" t="s">
        <v>2608</v>
      </c>
      <c r="E9" s="901"/>
      <c r="F9" s="902" t="s">
        <v>2618</v>
      </c>
      <c r="G9" s="949" t="s">
        <v>2608</v>
      </c>
      <c r="H9" s="901"/>
      <c r="I9" s="902" t="s">
        <v>2619</v>
      </c>
      <c r="J9" s="949" t="s">
        <v>2608</v>
      </c>
    </row>
    <row r="10" spans="1:11" ht="15.75" thickBot="1">
      <c r="A10" s="960"/>
      <c r="B10" s="901"/>
      <c r="C10" s="951" t="s">
        <v>2612</v>
      </c>
      <c r="D10" s="952">
        <f>'Summary Sheet'!$E$28</f>
        <v>87.5</v>
      </c>
      <c r="E10" s="901"/>
      <c r="F10" s="951" t="s">
        <v>2612</v>
      </c>
      <c r="G10" s="952">
        <f>'Summary Sheet'!$E$36</f>
        <v>58.46681922196796</v>
      </c>
      <c r="H10" s="901"/>
      <c r="I10" s="951" t="s">
        <v>2612</v>
      </c>
      <c r="J10" s="952">
        <f>'Summary Sheet'!$E$39</f>
        <v>54.166666666666671</v>
      </c>
    </row>
    <row r="11" spans="1:11" hidden="1">
      <c r="A11" s="960"/>
      <c r="B11" s="901"/>
      <c r="C11" s="918" t="s">
        <v>2419</v>
      </c>
      <c r="D11" s="954">
        <f>#REF!</f>
        <v>100</v>
      </c>
      <c r="E11" s="901"/>
      <c r="F11" s="918" t="s">
        <v>2419</v>
      </c>
      <c r="G11" s="954">
        <f>#REF!</f>
        <v>100</v>
      </c>
      <c r="H11" s="901"/>
      <c r="I11" s="918" t="s">
        <v>2419</v>
      </c>
      <c r="J11" s="954">
        <f>#REF!</f>
        <v>100</v>
      </c>
    </row>
    <row r="12" spans="1:11" hidden="1">
      <c r="A12" s="960"/>
      <c r="B12" s="901"/>
      <c r="C12" s="918" t="s">
        <v>2420</v>
      </c>
      <c r="D12" s="954">
        <f>#REF!</f>
        <v>100</v>
      </c>
      <c r="E12" s="901"/>
      <c r="F12" s="918" t="s">
        <v>2420</v>
      </c>
      <c r="G12" s="954">
        <f>#REF!</f>
        <v>100</v>
      </c>
      <c r="H12" s="901"/>
      <c r="I12" s="918" t="s">
        <v>2420</v>
      </c>
      <c r="J12" s="954">
        <f>#REF!</f>
        <v>100</v>
      </c>
    </row>
    <row r="13" spans="1:11" ht="15.75" hidden="1" thickBot="1">
      <c r="A13" s="960"/>
      <c r="B13" s="901"/>
      <c r="C13" s="924" t="s">
        <v>2421</v>
      </c>
      <c r="D13" s="957">
        <f>#REF!</f>
        <v>100</v>
      </c>
      <c r="E13" s="901"/>
      <c r="F13" s="924" t="s">
        <v>2421</v>
      </c>
      <c r="G13" s="957">
        <f>#REF!</f>
        <v>100</v>
      </c>
      <c r="H13" s="901"/>
      <c r="I13" s="924" t="s">
        <v>2421</v>
      </c>
      <c r="J13" s="957">
        <f>#REF!</f>
        <v>100</v>
      </c>
    </row>
    <row r="14" spans="1:11" s="899" customFormat="1" ht="15.75" thickBot="1">
      <c r="A14" s="961"/>
      <c r="B14" s="897"/>
      <c r="C14" s="897"/>
      <c r="D14" s="915"/>
      <c r="E14" s="897"/>
      <c r="F14" s="897"/>
      <c r="G14" s="915"/>
      <c r="H14" s="897"/>
      <c r="I14" s="897"/>
      <c r="J14" s="959"/>
    </row>
    <row r="15" spans="1:11" ht="39.75" customHeight="1" thickBot="1">
      <c r="A15" s="918"/>
      <c r="B15" s="901"/>
      <c r="C15" s="902" t="s">
        <v>2620</v>
      </c>
      <c r="D15" s="949" t="s">
        <v>2608</v>
      </c>
      <c r="E15" s="901"/>
      <c r="F15" s="902" t="s">
        <v>2621</v>
      </c>
      <c r="G15" s="949" t="s">
        <v>2608</v>
      </c>
      <c r="H15" s="901"/>
      <c r="I15" s="902" t="s">
        <v>2622</v>
      </c>
      <c r="J15" s="949" t="s">
        <v>2608</v>
      </c>
    </row>
    <row r="16" spans="1:11" ht="15.75" thickBot="1">
      <c r="A16" s="960"/>
      <c r="B16" s="901"/>
      <c r="C16" s="951" t="s">
        <v>2612</v>
      </c>
      <c r="D16" s="952">
        <f>'Summary Sheet'!$E$45</f>
        <v>67.857142857142861</v>
      </c>
      <c r="E16" s="901"/>
      <c r="F16" s="951" t="s">
        <v>2612</v>
      </c>
      <c r="G16" s="952">
        <f>'Summary Sheet'!$E$50</f>
        <v>68.333333333333343</v>
      </c>
      <c r="H16" s="901"/>
      <c r="I16" s="951" t="s">
        <v>2612</v>
      </c>
      <c r="J16" s="952">
        <f>'Summary Sheet'!$E$56</f>
        <v>72.777777777777771</v>
      </c>
    </row>
    <row r="17" spans="1:11" hidden="1">
      <c r="A17" s="960"/>
      <c r="B17" s="901"/>
      <c r="C17" s="918" t="s">
        <v>2419</v>
      </c>
      <c r="D17" s="954">
        <f>#REF!</f>
        <v>100</v>
      </c>
      <c r="E17" s="901"/>
      <c r="F17" s="918" t="s">
        <v>2419</v>
      </c>
      <c r="G17" s="954">
        <f>#REF!</f>
        <v>100</v>
      </c>
      <c r="H17" s="901"/>
      <c r="I17" s="918" t="s">
        <v>2419</v>
      </c>
      <c r="J17" s="954">
        <f>#REF!</f>
        <v>100</v>
      </c>
    </row>
    <row r="18" spans="1:11" hidden="1">
      <c r="A18" s="960"/>
      <c r="B18" s="901"/>
      <c r="C18" s="918" t="s">
        <v>2420</v>
      </c>
      <c r="D18" s="954">
        <f>#REF!</f>
        <v>100</v>
      </c>
      <c r="E18" s="901"/>
      <c r="F18" s="918" t="s">
        <v>2420</v>
      </c>
      <c r="G18" s="954">
        <f>#REF!</f>
        <v>100</v>
      </c>
      <c r="H18" s="901"/>
      <c r="I18" s="918" t="s">
        <v>2420</v>
      </c>
      <c r="J18" s="954">
        <f>#REF!</f>
        <v>100</v>
      </c>
    </row>
    <row r="19" spans="1:11" ht="15.75" hidden="1" thickBot="1">
      <c r="A19" s="960"/>
      <c r="B19" s="901"/>
      <c r="C19" s="924" t="s">
        <v>2421</v>
      </c>
      <c r="D19" s="957">
        <f>#REF!</f>
        <v>100</v>
      </c>
      <c r="E19" s="901"/>
      <c r="F19" s="924" t="s">
        <v>2421</v>
      </c>
      <c r="G19" s="957">
        <f>#REF!</f>
        <v>100</v>
      </c>
      <c r="H19" s="901"/>
      <c r="I19" s="924" t="s">
        <v>2421</v>
      </c>
      <c r="J19" s="957">
        <f>#REF!</f>
        <v>100</v>
      </c>
    </row>
    <row r="20" spans="1:11" ht="15.75" thickBot="1">
      <c r="A20" s="960"/>
      <c r="B20" s="901"/>
      <c r="C20" s="897"/>
      <c r="D20" s="915"/>
      <c r="E20" s="897"/>
      <c r="F20" s="897"/>
      <c r="G20" s="915"/>
      <c r="H20" s="897"/>
      <c r="I20" s="897"/>
      <c r="J20" s="959"/>
      <c r="K20" s="899"/>
    </row>
    <row r="21" spans="1:11" ht="39.75" customHeight="1" thickBot="1">
      <c r="A21" s="918"/>
      <c r="B21" s="901"/>
      <c r="C21" s="902" t="s">
        <v>2623</v>
      </c>
      <c r="D21" s="949" t="s">
        <v>2608</v>
      </c>
      <c r="E21" s="897"/>
      <c r="F21" s="902" t="s">
        <v>2624</v>
      </c>
      <c r="G21" s="949" t="s">
        <v>2608</v>
      </c>
      <c r="H21" s="897"/>
      <c r="I21" s="902" t="s">
        <v>2625</v>
      </c>
      <c r="J21" s="949" t="s">
        <v>2608</v>
      </c>
      <c r="K21" s="899"/>
    </row>
    <row r="22" spans="1:11" ht="15.75" thickBot="1">
      <c r="A22" s="960"/>
      <c r="B22" s="901"/>
      <c r="C22" s="951" t="s">
        <v>2612</v>
      </c>
      <c r="D22" s="952">
        <f>'Summary Sheet'!$E$65</f>
        <v>43.75</v>
      </c>
      <c r="E22" s="901"/>
      <c r="F22" s="951" t="s">
        <v>2612</v>
      </c>
      <c r="G22" s="952">
        <f>'Summary Sheet'!$E$75</f>
        <v>44.047619047619044</v>
      </c>
      <c r="H22" s="901"/>
      <c r="I22" s="951" t="s">
        <v>2612</v>
      </c>
      <c r="J22" s="952">
        <f>'Summary Sheet'!$E$79</f>
        <v>46.666666666666664</v>
      </c>
    </row>
    <row r="23" spans="1:11" hidden="1">
      <c r="A23" s="960"/>
      <c r="B23" s="901"/>
      <c r="C23" s="918" t="s">
        <v>2419</v>
      </c>
      <c r="D23" s="954">
        <f>#REF!</f>
        <v>100</v>
      </c>
      <c r="E23" s="901"/>
      <c r="F23" s="918" t="s">
        <v>2419</v>
      </c>
      <c r="G23" s="954">
        <f>#REF!</f>
        <v>100</v>
      </c>
      <c r="H23" s="901"/>
      <c r="I23" s="918" t="s">
        <v>2419</v>
      </c>
      <c r="J23" s="954">
        <f>#REF!</f>
        <v>100</v>
      </c>
    </row>
    <row r="24" spans="1:11" hidden="1">
      <c r="A24" s="960"/>
      <c r="B24" s="901"/>
      <c r="C24" s="918" t="s">
        <v>2420</v>
      </c>
      <c r="D24" s="954">
        <f>#REF!</f>
        <v>100</v>
      </c>
      <c r="E24" s="901"/>
      <c r="F24" s="918" t="s">
        <v>2420</v>
      </c>
      <c r="G24" s="954">
        <f>#REF!</f>
        <v>100</v>
      </c>
      <c r="H24" s="901"/>
      <c r="I24" s="918" t="s">
        <v>2420</v>
      </c>
      <c r="J24" s="954">
        <f>#REF!</f>
        <v>100</v>
      </c>
    </row>
    <row r="25" spans="1:11" ht="15.75" hidden="1" thickBot="1">
      <c r="A25" s="960"/>
      <c r="B25" s="901"/>
      <c r="C25" s="924" t="s">
        <v>2421</v>
      </c>
      <c r="D25" s="957">
        <f>#REF!</f>
        <v>100</v>
      </c>
      <c r="E25" s="901"/>
      <c r="F25" s="924" t="s">
        <v>2421</v>
      </c>
      <c r="G25" s="957">
        <f>#REF!</f>
        <v>100</v>
      </c>
      <c r="H25" s="901"/>
      <c r="I25" s="924" t="s">
        <v>2421</v>
      </c>
      <c r="J25" s="957">
        <f>#REF!</f>
        <v>100</v>
      </c>
    </row>
    <row r="26" spans="1:11" ht="15.75" thickBot="1">
      <c r="A26" s="960"/>
      <c r="B26" s="901"/>
      <c r="C26" s="897"/>
      <c r="D26" s="915"/>
      <c r="E26" s="897"/>
      <c r="F26" s="897"/>
      <c r="G26" s="915"/>
      <c r="H26" s="897"/>
      <c r="I26" s="897"/>
      <c r="J26" s="959"/>
      <c r="K26" s="899"/>
    </row>
    <row r="27" spans="1:11" ht="39.75" customHeight="1" thickBot="1">
      <c r="A27" s="918"/>
      <c r="B27" s="901"/>
      <c r="C27" s="902" t="s">
        <v>2626</v>
      </c>
      <c r="D27" s="949" t="s">
        <v>2608</v>
      </c>
      <c r="E27" s="901"/>
      <c r="F27" s="902" t="s">
        <v>2627</v>
      </c>
      <c r="G27" s="949" t="s">
        <v>2608</v>
      </c>
      <c r="H27" s="901"/>
      <c r="I27" s="902" t="s">
        <v>2628</v>
      </c>
      <c r="J27" s="949" t="s">
        <v>2608</v>
      </c>
    </row>
    <row r="28" spans="1:11" ht="15.75" thickBot="1">
      <c r="A28" s="960"/>
      <c r="B28" s="901"/>
      <c r="C28" s="951" t="s">
        <v>2612</v>
      </c>
      <c r="D28" s="952">
        <f>'Summary Sheet'!$E$84</f>
        <v>78.214285714285722</v>
      </c>
      <c r="E28" s="901"/>
      <c r="F28" s="951" t="s">
        <v>2612</v>
      </c>
      <c r="G28" s="952">
        <f>'Summary Sheet'!$E$92</f>
        <v>46.666666666666664</v>
      </c>
      <c r="H28" s="901"/>
      <c r="I28" s="951" t="s">
        <v>2612</v>
      </c>
      <c r="J28" s="952">
        <f>'Summary Sheet'!$E$99</f>
        <v>75.625</v>
      </c>
    </row>
    <row r="29" spans="1:11" hidden="1">
      <c r="A29" s="960"/>
      <c r="B29" s="901"/>
      <c r="C29" s="918" t="s">
        <v>2419</v>
      </c>
      <c r="D29" s="954">
        <f>#REF!</f>
        <v>100</v>
      </c>
      <c r="E29" s="901"/>
      <c r="F29" s="918" t="s">
        <v>2419</v>
      </c>
      <c r="G29" s="954">
        <f>#REF!</f>
        <v>100</v>
      </c>
      <c r="H29" s="901"/>
      <c r="I29" s="918" t="s">
        <v>2419</v>
      </c>
      <c r="J29" s="954">
        <f>#REF!</f>
        <v>100</v>
      </c>
    </row>
    <row r="30" spans="1:11" hidden="1">
      <c r="A30" s="960"/>
      <c r="B30" s="901"/>
      <c r="C30" s="918" t="s">
        <v>2420</v>
      </c>
      <c r="D30" s="954">
        <f>#REF!</f>
        <v>100</v>
      </c>
      <c r="E30" s="901"/>
      <c r="F30" s="918" t="s">
        <v>2420</v>
      </c>
      <c r="G30" s="954">
        <f>#REF!</f>
        <v>100</v>
      </c>
      <c r="H30" s="901"/>
      <c r="I30" s="918" t="s">
        <v>2420</v>
      </c>
      <c r="J30" s="954">
        <f>#REF!</f>
        <v>100</v>
      </c>
    </row>
    <row r="31" spans="1:11" ht="15.75" hidden="1" thickBot="1">
      <c r="A31" s="960"/>
      <c r="B31" s="901"/>
      <c r="C31" s="924" t="s">
        <v>2421</v>
      </c>
      <c r="D31" s="957">
        <f>#REF!</f>
        <v>100</v>
      </c>
      <c r="E31" s="901"/>
      <c r="F31" s="924" t="s">
        <v>2421</v>
      </c>
      <c r="G31" s="957">
        <f>#REF!</f>
        <v>100</v>
      </c>
      <c r="H31" s="901"/>
      <c r="I31" s="924" t="s">
        <v>2421</v>
      </c>
      <c r="J31" s="957">
        <f>#REF!</f>
        <v>100</v>
      </c>
    </row>
    <row r="32" spans="1:11" ht="15.75" thickBot="1">
      <c r="A32" s="960"/>
      <c r="B32" s="901"/>
      <c r="C32" s="897"/>
      <c r="D32" s="915"/>
      <c r="E32" s="897"/>
      <c r="F32" s="897"/>
      <c r="G32" s="915"/>
      <c r="H32" s="897"/>
      <c r="I32" s="897"/>
      <c r="J32" s="959"/>
    </row>
    <row r="33" spans="1:10" ht="39.75" customHeight="1" thickBot="1">
      <c r="A33" s="918"/>
      <c r="B33" s="901"/>
      <c r="C33" s="902" t="s">
        <v>2629</v>
      </c>
      <c r="D33" s="949" t="s">
        <v>2608</v>
      </c>
      <c r="E33" s="901"/>
      <c r="F33" s="902" t="s">
        <v>2630</v>
      </c>
      <c r="G33" s="949" t="s">
        <v>2608</v>
      </c>
      <c r="H33" s="901"/>
      <c r="I33" s="901"/>
      <c r="J33" s="923"/>
    </row>
    <row r="34" spans="1:10" ht="15.75" thickBot="1">
      <c r="A34" s="960"/>
      <c r="B34" s="901"/>
      <c r="C34" s="951" t="s">
        <v>2612</v>
      </c>
      <c r="D34" s="952">
        <f>'Summary Sheet'!$E$103</f>
        <v>50</v>
      </c>
      <c r="E34" s="901"/>
      <c r="F34" s="951" t="s">
        <v>2612</v>
      </c>
      <c r="G34" s="952">
        <f>'Summary Sheet'!$E$107</f>
        <v>100</v>
      </c>
      <c r="H34" s="901"/>
      <c r="I34" s="901"/>
      <c r="J34" s="962"/>
    </row>
    <row r="35" spans="1:10" hidden="1">
      <c r="A35" s="960"/>
      <c r="B35" s="901"/>
      <c r="C35" s="918" t="s">
        <v>2419</v>
      </c>
      <c r="D35" s="954">
        <f>#REF!</f>
        <v>100</v>
      </c>
      <c r="E35" s="901"/>
      <c r="F35" s="918" t="s">
        <v>2419</v>
      </c>
      <c r="G35" s="954">
        <f>#REF!</f>
        <v>100</v>
      </c>
      <c r="H35" s="901"/>
      <c r="I35" s="901"/>
      <c r="J35" s="962"/>
    </row>
    <row r="36" spans="1:10" hidden="1">
      <c r="A36" s="960"/>
      <c r="B36" s="901"/>
      <c r="C36" s="918" t="s">
        <v>2420</v>
      </c>
      <c r="D36" s="954">
        <f>#REF!</f>
        <v>100</v>
      </c>
      <c r="E36" s="901"/>
      <c r="F36" s="918" t="s">
        <v>2420</v>
      </c>
      <c r="G36" s="954">
        <f>#REF!</f>
        <v>100</v>
      </c>
      <c r="H36" s="901"/>
      <c r="I36" s="901"/>
      <c r="J36" s="962"/>
    </row>
    <row r="37" spans="1:10" ht="15.75" hidden="1" thickBot="1">
      <c r="A37" s="960"/>
      <c r="B37" s="901"/>
      <c r="C37" s="924" t="s">
        <v>2421</v>
      </c>
      <c r="D37" s="957">
        <f>#REF!</f>
        <v>100</v>
      </c>
      <c r="E37" s="901"/>
      <c r="F37" s="924" t="s">
        <v>2421</v>
      </c>
      <c r="G37" s="957">
        <f>#REF!</f>
        <v>100</v>
      </c>
      <c r="H37" s="901"/>
      <c r="I37" s="901"/>
      <c r="J37" s="962"/>
    </row>
    <row r="38" spans="1:10" hidden="1">
      <c r="A38" s="960"/>
      <c r="B38" s="901"/>
      <c r="C38" s="897"/>
      <c r="D38" s="915"/>
      <c r="E38" s="897"/>
      <c r="F38" s="897"/>
      <c r="G38" s="915"/>
      <c r="H38" s="897"/>
      <c r="I38" s="901"/>
      <c r="J38" s="962"/>
    </row>
    <row r="39" spans="1:10" ht="15.75" thickBot="1">
      <c r="A39" s="963"/>
      <c r="B39" s="964"/>
      <c r="C39" s="964"/>
      <c r="D39" s="965"/>
      <c r="E39" s="964"/>
      <c r="F39" s="964"/>
      <c r="G39" s="965"/>
      <c r="H39" s="964"/>
      <c r="I39" s="964"/>
      <c r="J39" s="966"/>
    </row>
  </sheetData>
  <conditionalFormatting sqref="D4 G4 J4 D10 G10 J10 D16 G16 J16 D22 G22 J22 D28 G28 J28 D34 G34">
    <cfRule type="cellIs" dxfId="22" priority="1" operator="between">
      <formula>50</formula>
      <formula>59</formula>
    </cfRule>
    <cfRule type="cellIs" dxfId="21" priority="2" operator="between">
      <formula>60</formula>
      <formula>69</formula>
    </cfRule>
    <cfRule type="cellIs" dxfId="20" priority="3" operator="between">
      <formula>70</formula>
      <formula>79</formula>
    </cfRule>
    <cfRule type="cellIs" dxfId="19" priority="4" operator="between">
      <formula>80</formula>
      <formula>89</formula>
    </cfRule>
    <cfRule type="cellIs" dxfId="18" priority="5" operator="greaterThanOrEqual">
      <formula>90</formula>
    </cfRule>
    <cfRule type="cellIs" dxfId="17" priority="6" operator="lessThan">
      <formula>50</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955B7E-D41A-410E-8CA8-3BB7C399BF17}">
  <dimension ref="A1:M24"/>
  <sheetViews>
    <sheetView zoomScaleNormal="100" workbookViewId="0">
      <selection activeCell="E15" sqref="E15"/>
    </sheetView>
  </sheetViews>
  <sheetFormatPr defaultColWidth="10.28515625" defaultRowHeight="15"/>
  <cols>
    <col min="1" max="2" width="10.28515625" style="939"/>
    <col min="3" max="3" width="29.28515625" style="939" customWidth="1"/>
    <col min="4" max="4" width="10.7109375" style="939" bestFit="1" customWidth="1"/>
    <col min="5" max="5" width="10.28515625" style="939"/>
    <col min="6" max="6" width="30.28515625" style="939" customWidth="1"/>
    <col min="7" max="8" width="10.28515625" style="939"/>
    <col min="9" max="9" width="30.7109375" style="939" customWidth="1"/>
    <col min="10" max="11" width="10.28515625" style="939"/>
    <col min="12" max="12" width="30.28515625" style="939" customWidth="1"/>
    <col min="13" max="16384" width="10.28515625" style="939"/>
  </cols>
  <sheetData>
    <row r="1" spans="1:13" s="935" customFormat="1" ht="37.9" customHeight="1" thickBot="1">
      <c r="A1" s="929"/>
      <c r="B1" s="930" t="s">
        <v>2656</v>
      </c>
      <c r="C1" s="931"/>
      <c r="D1" s="932"/>
      <c r="E1" s="931"/>
      <c r="F1" s="931"/>
      <c r="G1" s="932"/>
      <c r="H1" s="931"/>
      <c r="I1" s="931"/>
      <c r="J1" s="932"/>
      <c r="K1" s="933"/>
      <c r="L1" s="933"/>
      <c r="M1" s="934"/>
    </row>
    <row r="2" spans="1:13">
      <c r="A2" s="936"/>
      <c r="B2" s="937"/>
      <c r="C2" s="937"/>
      <c r="D2" s="937"/>
      <c r="E2" s="937"/>
      <c r="F2" s="937"/>
      <c r="G2" s="937"/>
      <c r="H2" s="937"/>
      <c r="I2" s="937"/>
      <c r="J2" s="937"/>
      <c r="K2" s="937"/>
      <c r="L2" s="937"/>
      <c r="M2" s="938"/>
    </row>
    <row r="3" spans="1:13" ht="49.9" customHeight="1">
      <c r="A3" s="936"/>
      <c r="B3" s="1420" t="s">
        <v>2632</v>
      </c>
      <c r="C3" s="1421"/>
      <c r="D3" s="940"/>
      <c r="E3" s="1422" t="s">
        <v>2633</v>
      </c>
      <c r="F3" s="1421"/>
      <c r="G3" s="940"/>
      <c r="H3" s="1423" t="s">
        <v>2634</v>
      </c>
      <c r="I3" s="1421"/>
      <c r="J3" s="940"/>
      <c r="K3" s="1424" t="s">
        <v>2635</v>
      </c>
      <c r="L3" s="1421"/>
      <c r="M3" s="938"/>
    </row>
    <row r="4" spans="1:13">
      <c r="A4" s="936"/>
      <c r="B4" s="937"/>
      <c r="C4" s="937"/>
      <c r="D4" s="937"/>
      <c r="E4" s="937"/>
      <c r="F4" s="937"/>
      <c r="G4" s="937"/>
      <c r="H4" s="937"/>
      <c r="I4" s="937"/>
      <c r="J4" s="937"/>
      <c r="K4" s="937"/>
      <c r="L4" s="937"/>
      <c r="M4" s="938"/>
    </row>
    <row r="5" spans="1:13" ht="45" customHeight="1">
      <c r="A5" s="936"/>
      <c r="B5" s="941" t="str">
        <f>IF('Combined Score Card Calc'!D4&gt;=90,"A",IF('Combined Score Card Calc'!D4&gt;=70,"B",IF('Combined Score Card Calc'!D4&gt;=50,"C",IF('Combined Score Card Calc'!D4&gt;=30,"D",IF('Combined Score Card Calc'!D4&gt;=20,"E","F")))))</f>
        <v>A</v>
      </c>
      <c r="C5" s="942" t="s">
        <v>2636</v>
      </c>
      <c r="D5" s="943"/>
      <c r="E5" s="941" t="str">
        <f>IF('Combined Score Card Calc'!G10&gt;=90,"A",IF('Combined Score Card Calc'!G10&gt;=70,"B",IF('Combined Score Card Calc'!G10&gt;=50,"C",IF('Combined Score Card Calc'!G10&gt;=30,"D",IF('Combined Score Card Calc'!G10&gt;=20,"E","F")))))</f>
        <v>C</v>
      </c>
      <c r="F5" s="944" t="s">
        <v>2637</v>
      </c>
      <c r="G5" s="943"/>
      <c r="H5" s="941" t="str">
        <f>IF('Combined Score Card Calc'!J22&gt;=90,"A",IF('Combined Score Card Calc'!J22&gt;=70,"B",IF('Combined Score Card Calc'!J22&gt;=50,"C",IF('Combined Score Card Calc'!J22&gt;=30,"D",IF('Combined Score Card Calc'!J22&gt;=20,"E","F")))))</f>
        <v>D</v>
      </c>
      <c r="I5" s="942" t="s">
        <v>2638</v>
      </c>
      <c r="J5" s="943"/>
      <c r="K5" s="941" t="str">
        <f>IF('Combined Score Card Calc'!D28&gt;=90,"A",IF('Combined Score Card Calc'!D28&gt;=70,"B",IF('Combined Score Card Calc'!D28&gt;=50,"C",IF('Combined Score Card Calc'!D28&gt;=30,"D",IF('Combined Score Card Calc'!D28&gt;=20,"E","F")))))</f>
        <v>B</v>
      </c>
      <c r="L5" s="942" t="s">
        <v>2639</v>
      </c>
      <c r="M5" s="938"/>
    </row>
    <row r="6" spans="1:13">
      <c r="A6" s="936"/>
      <c r="B6" s="943"/>
      <c r="C6" s="943"/>
      <c r="D6" s="943"/>
      <c r="E6" s="943"/>
      <c r="F6" s="943"/>
      <c r="G6" s="943"/>
      <c r="H6" s="943"/>
      <c r="I6" s="943"/>
      <c r="J6" s="943"/>
      <c r="K6" s="943"/>
      <c r="L6" s="943"/>
      <c r="M6" s="938"/>
    </row>
    <row r="7" spans="1:13" ht="45" customHeight="1">
      <c r="A7" s="936"/>
      <c r="B7" s="941" t="str">
        <f>IF('Combined Score Card Calc'!G4&gt;=90,"A",IF('Combined Score Card Calc'!G4&gt;=70,"B",IF('Combined Score Card Calc'!G4&gt;=50,"C",IF('Combined Score Card Calc'!G4&gt;=30,"D",IF('Combined Score Card Calc'!G4&gt;=20,"E","F")))))</f>
        <v>A</v>
      </c>
      <c r="C7" s="942" t="s">
        <v>2640</v>
      </c>
      <c r="D7" s="943"/>
      <c r="E7" s="941" t="str">
        <f>IF('Combined Score Card Calc'!J28&gt;=90,"A",IF('Combined Score Card Calc'!J28&gt;=70,"B",IF('Combined Score Card Calc'!J28&gt;=50,"C",IF('Combined Score Card Calc'!J28&gt;=30,"D",IF('Combined Score Card Calc'!J28&gt;=20,"E","F")))))</f>
        <v>B</v>
      </c>
      <c r="F7" s="942" t="s">
        <v>2641</v>
      </c>
      <c r="G7" s="943"/>
      <c r="H7" s="943"/>
      <c r="I7" s="943"/>
      <c r="J7" s="943"/>
      <c r="K7" s="941" t="str">
        <f>IF('Combined Score Card Calc'!G28&gt;=90,"A",IF('Combined Score Card Calc'!G28&gt;=70,"B",IF('Combined Score Card Calc'!G28&gt;=50,"C",IF('Combined Score Card Calc'!G28&gt;=30,"D",IF('Combined Score Card Calc'!G28&gt;=20,"E","F")))))</f>
        <v>D</v>
      </c>
      <c r="L7" s="942" t="s">
        <v>2642</v>
      </c>
      <c r="M7" s="938"/>
    </row>
    <row r="8" spans="1:13">
      <c r="A8" s="936"/>
      <c r="B8" s="943"/>
      <c r="C8" s="943"/>
      <c r="D8" s="943"/>
      <c r="E8" s="943"/>
      <c r="F8" s="943"/>
      <c r="G8" s="943"/>
      <c r="H8" s="943"/>
      <c r="I8" s="943"/>
      <c r="J8" s="943"/>
      <c r="K8" s="943"/>
      <c r="L8" s="943"/>
      <c r="M8" s="938"/>
    </row>
    <row r="9" spans="1:13" ht="52.9" customHeight="1">
      <c r="A9" s="936"/>
      <c r="B9" s="941" t="str">
        <f>IF('Combined Score Card Calc'!J4&gt;=90,"A",IF('Combined Score Card Calc'!J4&gt;=70,"B",IF('Combined Score Card Calc'!J4&gt;=50,"C",IF('Combined Score Card Calc'!J4&gt;=30,"D",IF('Combined Score Card Calc'!J4&gt;=20,"E","F")))))</f>
        <v>C</v>
      </c>
      <c r="C9" s="942" t="s">
        <v>2643</v>
      </c>
      <c r="D9" s="943"/>
      <c r="E9" s="941" t="str">
        <f>IF('Combined Score Card Calc'!J10&gt;=90,"A",IF('Combined Score Card Calc'!J10&gt;=70,"B",IF('Combined Score Card Calc'!J10&gt;=50,"C",IF('Combined Score Card Calc'!J10&gt;=30,"D",IF('Combined Score Card Calc'!J10&gt;=20,"E","F")))))</f>
        <v>C</v>
      </c>
      <c r="F9" s="942" t="s">
        <v>2644</v>
      </c>
      <c r="G9" s="943"/>
      <c r="H9" s="943"/>
      <c r="I9" s="943"/>
      <c r="J9" s="943"/>
      <c r="K9" s="943"/>
      <c r="L9" s="943"/>
      <c r="M9" s="938"/>
    </row>
    <row r="10" spans="1:13">
      <c r="A10" s="936"/>
      <c r="B10" s="943"/>
      <c r="C10" s="943"/>
      <c r="D10" s="943"/>
      <c r="E10" s="943"/>
      <c r="F10" s="943"/>
      <c r="G10" s="943"/>
      <c r="H10" s="943"/>
      <c r="I10" s="943"/>
      <c r="J10" s="943"/>
      <c r="K10" s="943"/>
      <c r="L10" s="943"/>
      <c r="M10" s="938"/>
    </row>
    <row r="11" spans="1:13" ht="46.9" customHeight="1">
      <c r="A11" s="936"/>
      <c r="B11" s="941" t="str">
        <f>IF('Combined Score Card Calc'!D10&gt;=90,"A",IF('Combined Score Card Calc'!D10&gt;=70,"B",IF('Combined Score Card Calc'!D10&gt;=50,"C",IF('Combined Score Card Calc'!D10&gt;=30,"D",IF('Combined Score Card Calc'!D10&gt;=20,"E","F")))))</f>
        <v>B</v>
      </c>
      <c r="C11" s="942" t="s">
        <v>2645</v>
      </c>
      <c r="D11" s="943"/>
      <c r="E11" s="941" t="str">
        <f>IF('Combined Score Card Calc'!D16&gt;=90,"A",IF('Combined Score Card Calc'!D16&gt;=70,"B",IF('Combined Score Card Calc'!D16&gt;=50,"C",IF('Combined Score Card Calc'!D16&gt;=30,"D",IF('Combined Score Card Calc'!D16&gt;=20,"E","F")))))</f>
        <v>C</v>
      </c>
      <c r="F11" s="942" t="s">
        <v>2646</v>
      </c>
      <c r="G11" s="943"/>
      <c r="H11" s="943"/>
      <c r="I11" s="943"/>
      <c r="J11" s="943"/>
      <c r="K11" s="943"/>
      <c r="L11" s="943"/>
      <c r="M11" s="938"/>
    </row>
    <row r="12" spans="1:13">
      <c r="A12" s="936"/>
      <c r="B12" s="943"/>
      <c r="C12" s="943"/>
      <c r="D12" s="943"/>
      <c r="E12" s="943"/>
      <c r="F12" s="943"/>
      <c r="G12" s="943"/>
      <c r="H12" s="943"/>
      <c r="I12" s="943"/>
      <c r="J12" s="943"/>
      <c r="K12" s="943"/>
      <c r="L12" s="943"/>
      <c r="M12" s="938"/>
    </row>
    <row r="13" spans="1:13" ht="41.65" customHeight="1">
      <c r="A13" s="936"/>
      <c r="B13" s="943"/>
      <c r="C13" s="943"/>
      <c r="D13" s="943"/>
      <c r="E13" s="941" t="str">
        <f>IF('Combined Score Card Calc'!G16&gt;=90,"A",IF('Combined Score Card Calc'!G16&gt;=70,"B",IF('Combined Score Card Calc'!G16&gt;=50,"C",IF('Combined Score Card Calc'!G16&gt;=30,"D",IF('Combined Score Card Calc'!G16&gt;=20,"E","F")))))</f>
        <v>C</v>
      </c>
      <c r="F13" s="942" t="s">
        <v>2647</v>
      </c>
      <c r="G13" s="943"/>
      <c r="H13" s="943"/>
      <c r="I13" s="943"/>
      <c r="J13" s="943"/>
      <c r="K13" s="943"/>
      <c r="L13" s="943"/>
      <c r="M13" s="938"/>
    </row>
    <row r="14" spans="1:13">
      <c r="A14" s="936"/>
      <c r="B14" s="943"/>
      <c r="C14" s="943"/>
      <c r="D14" s="943"/>
      <c r="E14" s="943"/>
      <c r="F14" s="943"/>
      <c r="G14" s="943"/>
      <c r="H14" s="943"/>
      <c r="I14" s="943"/>
      <c r="J14" s="943"/>
      <c r="K14" s="943"/>
      <c r="L14" s="943"/>
      <c r="M14" s="938"/>
    </row>
    <row r="15" spans="1:13" ht="42.6" customHeight="1">
      <c r="A15" s="936"/>
      <c r="B15" s="943"/>
      <c r="C15" s="943"/>
      <c r="D15" s="943"/>
      <c r="E15" s="941" t="str">
        <f>IF('Combined Score Card Calc'!D34&gt;=90,"A",IF('Combined Score Card Calc'!D34&gt;=70,"B",IF('Combined Score Card Calc'!D34&gt;=50,"C",IF('Combined Score Card Calc'!D34&gt;=30,"D",IF('Combined Score Card Calc'!D34&gt;=20,"E","F")))))</f>
        <v>C</v>
      </c>
      <c r="F15" s="942" t="s">
        <v>2648</v>
      </c>
      <c r="G15" s="943"/>
      <c r="H15" s="943"/>
      <c r="I15" s="943"/>
      <c r="J15" s="943"/>
      <c r="K15" s="943"/>
      <c r="L15" s="943"/>
      <c r="M15" s="938"/>
    </row>
    <row r="16" spans="1:13">
      <c r="A16" s="936"/>
      <c r="B16" s="943"/>
      <c r="C16" s="943"/>
      <c r="D16" s="943"/>
      <c r="E16" s="943"/>
      <c r="F16" s="943"/>
      <c r="G16" s="943"/>
      <c r="H16" s="943"/>
      <c r="I16" s="943"/>
      <c r="J16" s="943"/>
      <c r="K16" s="943"/>
      <c r="L16" s="943"/>
      <c r="M16" s="938"/>
    </row>
    <row r="17" spans="1:13" ht="43.9" customHeight="1">
      <c r="A17" s="936"/>
      <c r="B17" s="943"/>
      <c r="C17" s="943"/>
      <c r="D17" s="943"/>
      <c r="E17" s="941" t="str">
        <f>IF('Combined Score Card Calc'!G34&gt;=90,"A",IF('Combined Score Card Calc'!G34&gt;=70,"B",IF('Combined Score Card Calc'!G34&gt;=50,"C",IF('Combined Score Card Calc'!G34&gt;=30,"D",IF('Combined Score Card Calc'!G34&gt;=20,"E","F")))))</f>
        <v>A</v>
      </c>
      <c r="F17" s="942" t="s">
        <v>2649</v>
      </c>
      <c r="G17" s="943"/>
      <c r="H17" s="943"/>
      <c r="I17" s="943"/>
      <c r="J17" s="943"/>
      <c r="K17" s="943"/>
      <c r="L17" s="943"/>
      <c r="M17" s="938"/>
    </row>
    <row r="18" spans="1:13">
      <c r="A18" s="936"/>
      <c r="B18" s="943"/>
      <c r="C18" s="943"/>
      <c r="D18" s="943"/>
      <c r="E18" s="943"/>
      <c r="F18" s="943"/>
      <c r="G18" s="943"/>
      <c r="H18" s="943"/>
      <c r="I18" s="943"/>
      <c r="J18" s="943"/>
      <c r="K18" s="943"/>
      <c r="L18" s="943"/>
      <c r="M18" s="938"/>
    </row>
    <row r="19" spans="1:13" ht="42.6" customHeight="1">
      <c r="A19" s="936"/>
      <c r="B19" s="943"/>
      <c r="C19" s="943"/>
      <c r="D19" s="943"/>
      <c r="E19" s="941" t="str">
        <f>IF('Combined Score Card Calc'!J16&gt;=90,"A",IF('Combined Score Card Calc'!J16&gt;=70,"B",IF('Combined Score Card Calc'!J16&gt;=50,"C",IF('Combined Score Card Calc'!J16&gt;=30,"D",IF('Combined Score Card Calc'!J16&gt;=20,"E","F")))))</f>
        <v>B</v>
      </c>
      <c r="F19" s="942" t="s">
        <v>2650</v>
      </c>
      <c r="G19" s="943"/>
      <c r="H19" s="943"/>
      <c r="I19" s="943"/>
      <c r="J19" s="943"/>
      <c r="K19" s="943"/>
      <c r="L19" s="943"/>
      <c r="M19" s="938"/>
    </row>
    <row r="20" spans="1:13">
      <c r="A20" s="936"/>
      <c r="B20" s="943"/>
      <c r="C20" s="943"/>
      <c r="D20" s="943"/>
      <c r="E20" s="943"/>
      <c r="F20" s="943"/>
      <c r="G20" s="943"/>
      <c r="H20" s="943"/>
      <c r="I20" s="943"/>
      <c r="J20" s="943"/>
      <c r="K20" s="943"/>
      <c r="L20" s="943"/>
      <c r="M20" s="938"/>
    </row>
    <row r="21" spans="1:13" ht="43.9" customHeight="1">
      <c r="A21" s="936"/>
      <c r="B21" s="943"/>
      <c r="C21" s="943"/>
      <c r="D21" s="943"/>
      <c r="E21" s="941" t="str">
        <f>IF('Combined Score Card Calc'!D22&gt;=90,"A",IF('Combined Score Card Calc'!D22&gt;=70,"B",IF('Combined Score Card Calc'!D22&gt;=50,"C",IF('Combined Score Card Calc'!D22&gt;=30,"D",IF('Combined Score Card Calc'!D22&gt;=20,"E","F")))))</f>
        <v>D</v>
      </c>
      <c r="F21" s="942" t="s">
        <v>2651</v>
      </c>
      <c r="G21" s="943"/>
      <c r="H21" s="943"/>
      <c r="I21" s="943"/>
      <c r="J21" s="943"/>
      <c r="K21" s="943"/>
      <c r="L21" s="943"/>
      <c r="M21" s="938"/>
    </row>
    <row r="22" spans="1:13">
      <c r="A22" s="936"/>
      <c r="B22" s="943"/>
      <c r="C22" s="943"/>
      <c r="D22" s="943"/>
      <c r="E22" s="943"/>
      <c r="F22" s="943"/>
      <c r="G22" s="943"/>
      <c r="H22" s="943"/>
      <c r="I22" s="943"/>
      <c r="J22" s="943"/>
      <c r="K22" s="943"/>
      <c r="L22" s="943"/>
      <c r="M22" s="938"/>
    </row>
    <row r="23" spans="1:13" ht="42.6" customHeight="1">
      <c r="A23" s="936"/>
      <c r="B23" s="943"/>
      <c r="C23" s="943"/>
      <c r="D23" s="943"/>
      <c r="E23" s="941" t="str">
        <f>IF('Combined Score Card Calc'!G22&gt;=90,"A",IF('Combined Score Card Calc'!G22&gt;=70,"B",IF('Combined Score Card Calc'!G22&gt;=50,"C",IF('Combined Score Card Calc'!G22&gt;=30,"D",IF('Combined Score Card Calc'!G22&gt;=20,"E","F")))))</f>
        <v>D</v>
      </c>
      <c r="F23" s="942" t="s">
        <v>2652</v>
      </c>
      <c r="G23" s="943"/>
      <c r="H23" s="943"/>
      <c r="I23" s="943"/>
      <c r="J23" s="943"/>
      <c r="K23" s="943"/>
      <c r="L23" s="943"/>
      <c r="M23" s="938"/>
    </row>
    <row r="24" spans="1:13" ht="15.75" thickBot="1">
      <c r="A24" s="945"/>
      <c r="B24" s="946"/>
      <c r="C24" s="946"/>
      <c r="D24" s="946"/>
      <c r="E24" s="946"/>
      <c r="F24" s="946"/>
      <c r="G24" s="946"/>
      <c r="H24" s="946"/>
      <c r="I24" s="946"/>
      <c r="J24" s="946"/>
      <c r="K24" s="946"/>
      <c r="L24" s="946"/>
      <c r="M24" s="947"/>
    </row>
  </sheetData>
  <mergeCells count="4">
    <mergeCell ref="B3:C3"/>
    <mergeCell ref="E3:F3"/>
    <mergeCell ref="H3:I3"/>
    <mergeCell ref="K3:L3"/>
  </mergeCells>
  <conditionalFormatting sqref="B5 E5 H5 K5 B7 E7 K7 B9 E9 B11 E11 E13 E15 E17 E19 E21 E23">
    <cfRule type="cellIs" dxfId="16" priority="1" operator="equal">
      <formula>"F"</formula>
    </cfRule>
    <cfRule type="cellIs" dxfId="15" priority="2" operator="equal">
      <formula>"E"</formula>
    </cfRule>
    <cfRule type="cellIs" dxfId="14" priority="3" operator="equal">
      <formula>"D"</formula>
    </cfRule>
    <cfRule type="cellIs" dxfId="13" priority="4" operator="equal">
      <formula>"C"</formula>
    </cfRule>
    <cfRule type="cellIs" dxfId="12" priority="5" operator="equal">
      <formula>"B"</formula>
    </cfRule>
    <cfRule type="cellIs" dxfId="11" priority="6" operator="equal">
      <formula>"A"</formula>
    </cfRule>
  </conditionalFormatting>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159BA-F4EA-4A5D-9AB2-5BBA942F271F}">
  <dimension ref="A1:J109"/>
  <sheetViews>
    <sheetView zoomScaleNormal="100" workbookViewId="0">
      <selection activeCell="B3" sqref="B3"/>
    </sheetView>
  </sheetViews>
  <sheetFormatPr defaultColWidth="8.7109375" defaultRowHeight="15"/>
  <cols>
    <col min="1" max="1" width="8.7109375" style="60"/>
    <col min="2" max="2" width="67.42578125" style="183" customWidth="1"/>
    <col min="3" max="3" width="8.7109375" style="8"/>
    <col min="4" max="4" width="8.7109375" style="216"/>
    <col min="5" max="5" width="16" style="184" customWidth="1"/>
    <col min="6" max="6" width="20.28515625" style="185" customWidth="1"/>
    <col min="7" max="7" width="26.7109375" style="184" customWidth="1"/>
    <col min="8" max="9" width="29.28515625" style="183" customWidth="1"/>
    <col min="10" max="10" width="47.7109375" style="183" customWidth="1"/>
    <col min="11" max="16384" width="8.7109375" style="60"/>
  </cols>
  <sheetData>
    <row r="1" spans="1:10" ht="56.65" customHeight="1" thickBot="1">
      <c r="A1" s="1258" t="s">
        <v>2657</v>
      </c>
      <c r="B1" s="1259"/>
      <c r="C1" s="1259"/>
      <c r="D1" s="1259"/>
      <c r="E1" s="1259"/>
      <c r="F1" s="1259"/>
      <c r="G1" s="1260"/>
      <c r="H1" s="1258" t="s">
        <v>2658</v>
      </c>
      <c r="I1" s="1259"/>
      <c r="J1" s="1260"/>
    </row>
    <row r="2" spans="1:10" ht="31.15" customHeight="1" thickBot="1">
      <c r="A2" s="1264" t="s">
        <v>2659</v>
      </c>
      <c r="B2" s="1265"/>
      <c r="C2" s="1265"/>
      <c r="D2" s="1265"/>
      <c r="E2" s="1265"/>
      <c r="F2" s="1266"/>
      <c r="G2" s="117" t="s">
        <v>2660</v>
      </c>
      <c r="H2" s="1261" t="s">
        <v>2661</v>
      </c>
      <c r="I2" s="1262"/>
      <c r="J2" s="1263"/>
    </row>
    <row r="3" spans="1:10" ht="28.15" customHeight="1" thickBot="1">
      <c r="A3" s="120" t="s">
        <v>2412</v>
      </c>
      <c r="B3" s="121" t="s">
        <v>2413</v>
      </c>
      <c r="C3" s="1274" t="s">
        <v>2662</v>
      </c>
      <c r="D3" s="1275"/>
      <c r="E3" s="1276"/>
      <c r="F3" s="1271" t="s">
        <v>2663</v>
      </c>
      <c r="G3" s="1268" t="s">
        <v>2664</v>
      </c>
      <c r="H3" s="1255" t="s">
        <v>2665</v>
      </c>
      <c r="I3" s="1255" t="s">
        <v>2666</v>
      </c>
      <c r="J3" s="1255" t="s">
        <v>2667</v>
      </c>
    </row>
    <row r="4" spans="1:10" ht="28.15" customHeight="1" thickBot="1">
      <c r="A4" s="122" t="s">
        <v>2417</v>
      </c>
      <c r="B4" s="123" t="s">
        <v>2418</v>
      </c>
      <c r="C4" s="124" t="s">
        <v>2419</v>
      </c>
      <c r="D4" s="125" t="s">
        <v>2420</v>
      </c>
      <c r="E4" s="126" t="s">
        <v>2421</v>
      </c>
      <c r="F4" s="1272"/>
      <c r="G4" s="1269"/>
      <c r="H4" s="1256"/>
      <c r="I4" s="1256"/>
      <c r="J4" s="1256"/>
    </row>
    <row r="5" spans="1:10" ht="48.6" customHeight="1" thickTop="1" thickBot="1">
      <c r="A5" s="1267" t="s">
        <v>736</v>
      </c>
      <c r="B5" s="127" t="s">
        <v>2426</v>
      </c>
      <c r="C5" s="128">
        <v>7</v>
      </c>
      <c r="D5" s="129" t="s">
        <v>2427</v>
      </c>
      <c r="E5" s="130">
        <v>20</v>
      </c>
      <c r="F5" s="1273"/>
      <c r="G5" s="1270"/>
      <c r="H5" s="1257"/>
      <c r="I5" s="1257"/>
      <c r="J5" s="1257"/>
    </row>
    <row r="6" spans="1:10" ht="131.1" customHeight="1" thickBot="1">
      <c r="A6" s="1253"/>
      <c r="B6" s="134" t="s">
        <v>2428</v>
      </c>
      <c r="C6" s="135">
        <f>'Assessment Sheet'!D9</f>
        <v>4</v>
      </c>
      <c r="D6" s="135">
        <f>'Assessment Sheet'!D12</f>
        <v>2</v>
      </c>
      <c r="E6" s="136">
        <f>C6+D6</f>
        <v>6</v>
      </c>
      <c r="F6" s="137" t="s">
        <v>2668</v>
      </c>
      <c r="G6" s="186">
        <v>1.1000000000000001</v>
      </c>
      <c r="H6" s="138" t="s">
        <v>2669</v>
      </c>
      <c r="I6" s="139" t="s">
        <v>2670</v>
      </c>
      <c r="J6" s="140" t="s">
        <v>2671</v>
      </c>
    </row>
    <row r="7" spans="1:10" ht="131.1" customHeight="1" thickBot="1">
      <c r="A7" s="1253"/>
      <c r="B7" s="134" t="s">
        <v>2431</v>
      </c>
      <c r="C7" s="135">
        <f>'Assessment Sheet'!D16</f>
        <v>2</v>
      </c>
      <c r="D7" s="135">
        <f>'Assessment Sheet'!D20</f>
        <v>3</v>
      </c>
      <c r="E7" s="136">
        <f>C7+D7</f>
        <v>5</v>
      </c>
      <c r="F7" s="137" t="s">
        <v>2668</v>
      </c>
      <c r="G7" s="186">
        <v>1.2</v>
      </c>
      <c r="H7" s="141" t="s">
        <v>2672</v>
      </c>
      <c r="I7" s="142" t="s">
        <v>2673</v>
      </c>
      <c r="J7" s="143" t="s">
        <v>2674</v>
      </c>
    </row>
    <row r="8" spans="1:10" ht="131.1" customHeight="1" thickBot="1">
      <c r="A8" s="1253"/>
      <c r="B8" s="134" t="s">
        <v>2436</v>
      </c>
      <c r="C8" s="135">
        <f>'Assessment Sheet'!D23</f>
        <v>1</v>
      </c>
      <c r="D8" s="135">
        <f>'Assessment Sheet'!D29</f>
        <v>6</v>
      </c>
      <c r="E8" s="136">
        <f>C8+D8</f>
        <v>7</v>
      </c>
      <c r="F8" s="137" t="s">
        <v>2668</v>
      </c>
      <c r="G8" s="186">
        <v>1.3</v>
      </c>
      <c r="H8" s="141" t="s">
        <v>2675</v>
      </c>
      <c r="I8" s="142" t="s">
        <v>2676</v>
      </c>
      <c r="J8" s="143" t="s">
        <v>2677</v>
      </c>
    </row>
    <row r="9" spans="1:10" ht="131.1" customHeight="1" thickBot="1">
      <c r="A9" s="1253"/>
      <c r="B9" s="134" t="s">
        <v>2678</v>
      </c>
      <c r="C9" s="135">
        <f>'Assessment Sheet'!D35</f>
        <v>0</v>
      </c>
      <c r="D9" s="135">
        <f>'Assessment Sheet'!D36</f>
        <v>0</v>
      </c>
      <c r="E9" s="136">
        <f>C9+D9</f>
        <v>0</v>
      </c>
      <c r="F9" s="137" t="s">
        <v>2668</v>
      </c>
      <c r="G9" s="186">
        <v>1.4</v>
      </c>
      <c r="H9" s="144" t="s">
        <v>2675</v>
      </c>
      <c r="I9" s="145" t="s">
        <v>2679</v>
      </c>
      <c r="J9" s="146" t="s">
        <v>2680</v>
      </c>
    </row>
    <row r="10" spans="1:10" ht="15.75" thickBot="1">
      <c r="A10" s="1253"/>
      <c r="B10" s="116" t="s">
        <v>2439</v>
      </c>
      <c r="C10" s="148">
        <f>(SUM(C6:C9)/7)*100</f>
        <v>100</v>
      </c>
      <c r="D10" s="148">
        <f>(SUM(D6:D9)/13)*100</f>
        <v>84.615384615384613</v>
      </c>
      <c r="E10" s="149">
        <f>(C10+D10)/2</f>
        <v>92.307692307692307</v>
      </c>
      <c r="F10" s="150"/>
      <c r="G10" s="151"/>
      <c r="H10" s="152"/>
      <c r="I10" s="153"/>
      <c r="J10" s="154"/>
    </row>
    <row r="11" spans="1:10" ht="15" customHeight="1" thickBot="1">
      <c r="A11" s="1253"/>
      <c r="B11" s="44" t="s">
        <v>776</v>
      </c>
      <c r="C11" s="128">
        <v>18</v>
      </c>
      <c r="D11" s="129" t="s">
        <v>2440</v>
      </c>
      <c r="E11" s="130">
        <v>33</v>
      </c>
      <c r="F11" s="118"/>
      <c r="G11" s="119"/>
      <c r="H11" s="131"/>
      <c r="I11" s="132"/>
      <c r="J11" s="133"/>
    </row>
    <row r="12" spans="1:10" ht="110.1" customHeight="1" thickBot="1">
      <c r="A12" s="1253"/>
      <c r="B12" s="134" t="s">
        <v>2444</v>
      </c>
      <c r="C12" s="135">
        <f>'Assessment Sheet'!D45</f>
        <v>3</v>
      </c>
      <c r="D12" s="155">
        <f>'Assessment Sheet'!D50</f>
        <v>5</v>
      </c>
      <c r="E12" s="136">
        <f>C12+D12</f>
        <v>8</v>
      </c>
      <c r="F12" s="137" t="s">
        <v>2668</v>
      </c>
      <c r="G12" s="186">
        <v>2.1</v>
      </c>
      <c r="H12" s="138" t="s">
        <v>2681</v>
      </c>
      <c r="I12" s="139" t="s">
        <v>2682</v>
      </c>
      <c r="J12" s="140" t="s">
        <v>2683</v>
      </c>
    </row>
    <row r="13" spans="1:10" ht="76.5" customHeight="1" thickBot="1">
      <c r="A13" s="1253"/>
      <c r="B13" s="134" t="s">
        <v>2445</v>
      </c>
      <c r="C13" s="135">
        <f>'Assessment Sheet'!D56</f>
        <v>4</v>
      </c>
      <c r="D13" s="155">
        <f>'Assessment Sheet'!D59</f>
        <v>3</v>
      </c>
      <c r="E13" s="136">
        <f>C13+D13</f>
        <v>7</v>
      </c>
      <c r="F13" s="137" t="s">
        <v>2668</v>
      </c>
      <c r="G13" s="186">
        <v>2.2000000000000002</v>
      </c>
      <c r="H13" s="156" t="s">
        <v>2684</v>
      </c>
      <c r="I13" s="142" t="s">
        <v>2685</v>
      </c>
      <c r="J13" s="143" t="s">
        <v>2686</v>
      </c>
    </row>
    <row r="14" spans="1:10" ht="69.599999999999994" customHeight="1" thickBot="1">
      <c r="A14" s="1253"/>
      <c r="B14" s="134" t="s">
        <v>2446</v>
      </c>
      <c r="C14" s="135">
        <f>'Assessment Sheet'!D63</f>
        <v>2</v>
      </c>
      <c r="D14" s="155">
        <f>'Assessment Sheet'!D67</f>
        <v>3</v>
      </c>
      <c r="E14" s="136">
        <f>C14+D14</f>
        <v>5</v>
      </c>
      <c r="F14" s="137" t="s">
        <v>2668</v>
      </c>
      <c r="G14" s="186">
        <v>2.2999999999999998</v>
      </c>
      <c r="H14" s="156" t="s">
        <v>2684</v>
      </c>
      <c r="I14" s="142" t="s">
        <v>2687</v>
      </c>
      <c r="J14" s="143" t="s">
        <v>2688</v>
      </c>
    </row>
    <row r="15" spans="1:10" ht="100.5" customHeight="1" thickBot="1">
      <c r="A15" s="1253"/>
      <c r="B15" s="134" t="s">
        <v>2447</v>
      </c>
      <c r="C15" s="135">
        <f>'Assessment Sheet'!D77</f>
        <v>7</v>
      </c>
      <c r="D15" s="155">
        <f>'Assessment Sheet'!D80</f>
        <v>3</v>
      </c>
      <c r="E15" s="136">
        <f>C15+D15</f>
        <v>10</v>
      </c>
      <c r="F15" s="137" t="s">
        <v>2668</v>
      </c>
      <c r="G15" s="187">
        <v>2.4</v>
      </c>
      <c r="H15" s="157" t="s">
        <v>2684</v>
      </c>
      <c r="I15" s="145" t="s">
        <v>2689</v>
      </c>
      <c r="J15" s="146" t="s">
        <v>2690</v>
      </c>
    </row>
    <row r="16" spans="1:10" ht="15.75" thickBot="1">
      <c r="A16" s="1254"/>
      <c r="B16" s="116" t="s">
        <v>2439</v>
      </c>
      <c r="C16" s="148">
        <f>(SUM(C12:C15)/18*100)</f>
        <v>88.888888888888886</v>
      </c>
      <c r="D16" s="148">
        <f>(SUM(D12:D15)/15)*100</f>
        <v>93.333333333333329</v>
      </c>
      <c r="E16" s="149">
        <f>(C16+D16)/2</f>
        <v>91.111111111111114</v>
      </c>
      <c r="F16" s="150"/>
      <c r="G16" s="151"/>
      <c r="H16" s="152"/>
      <c r="I16" s="153"/>
      <c r="J16" s="154"/>
    </row>
    <row r="17" spans="1:10" ht="15" customHeight="1" thickBot="1">
      <c r="A17" s="1249" t="s">
        <v>820</v>
      </c>
      <c r="B17" s="44" t="s">
        <v>821</v>
      </c>
      <c r="C17" s="128" t="s">
        <v>2448</v>
      </c>
      <c r="D17" s="129" t="s">
        <v>2449</v>
      </c>
      <c r="E17" s="130">
        <v>33</v>
      </c>
      <c r="F17" s="118"/>
      <c r="G17" s="119"/>
      <c r="H17" s="131"/>
      <c r="I17" s="132"/>
      <c r="J17" s="133"/>
    </row>
    <row r="18" spans="1:10" ht="98.1" customHeight="1" thickBot="1">
      <c r="A18" s="1250"/>
      <c r="B18" s="134" t="s">
        <v>2450</v>
      </c>
      <c r="C18" s="135">
        <f>'Assessment Sheet'!D92</f>
        <v>4</v>
      </c>
      <c r="D18" s="135">
        <f>'Assessment Sheet'!D93</f>
        <v>0</v>
      </c>
      <c r="E18" s="136">
        <f>C18+D18</f>
        <v>4</v>
      </c>
      <c r="F18" s="158" t="s">
        <v>2691</v>
      </c>
      <c r="G18" s="186">
        <v>3.1</v>
      </c>
      <c r="H18" s="138" t="s">
        <v>2692</v>
      </c>
      <c r="I18" s="139" t="s">
        <v>2693</v>
      </c>
      <c r="J18" s="140" t="s">
        <v>2694</v>
      </c>
    </row>
    <row r="19" spans="1:10" ht="98.1" customHeight="1" thickBot="1">
      <c r="A19" s="1250"/>
      <c r="B19" s="134" t="s">
        <v>2451</v>
      </c>
      <c r="C19" s="135">
        <f>'Assessment Sheet'!D96</f>
        <v>1</v>
      </c>
      <c r="D19" s="135">
        <f>'Assessment Sheet'!D97</f>
        <v>1</v>
      </c>
      <c r="E19" s="136">
        <f>C19+D19</f>
        <v>2</v>
      </c>
      <c r="F19" s="158" t="s">
        <v>2691</v>
      </c>
      <c r="G19" s="186">
        <v>3.2</v>
      </c>
      <c r="H19" s="141" t="s">
        <v>2692</v>
      </c>
      <c r="I19" s="142" t="s">
        <v>2695</v>
      </c>
      <c r="J19" s="143" t="s">
        <v>2696</v>
      </c>
    </row>
    <row r="20" spans="1:10" ht="98.1" customHeight="1" thickBot="1">
      <c r="A20" s="1250"/>
      <c r="B20" s="134" t="s">
        <v>2452</v>
      </c>
      <c r="C20" s="135">
        <f>'Assessment Sheet'!D100</f>
        <v>1</v>
      </c>
      <c r="D20" s="135">
        <f>'Assessment Sheet'!D104</f>
        <v>3</v>
      </c>
      <c r="E20" s="136">
        <f>C20+D20</f>
        <v>4</v>
      </c>
      <c r="F20" s="158" t="s">
        <v>2691</v>
      </c>
      <c r="G20" s="186">
        <v>3.3</v>
      </c>
      <c r="H20" s="141" t="s">
        <v>2692</v>
      </c>
      <c r="I20" s="142" t="s">
        <v>2695</v>
      </c>
      <c r="J20" s="143" t="s">
        <v>2696</v>
      </c>
    </row>
    <row r="21" spans="1:10" ht="98.1" customHeight="1" thickBot="1">
      <c r="A21" s="1250"/>
      <c r="B21" s="134" t="s">
        <v>2453</v>
      </c>
      <c r="C21" s="135">
        <f>'Assessment Sheet'!D107</f>
        <v>1</v>
      </c>
      <c r="D21" s="135">
        <f>'Assessment Sheet'!D110</f>
        <v>3</v>
      </c>
      <c r="E21" s="136">
        <f>C21+D21</f>
        <v>4</v>
      </c>
      <c r="F21" s="158" t="s">
        <v>2691</v>
      </c>
      <c r="G21" s="186">
        <v>3.4</v>
      </c>
      <c r="H21" s="141" t="s">
        <v>2692</v>
      </c>
      <c r="I21" s="142" t="s">
        <v>2697</v>
      </c>
      <c r="J21" s="143" t="s">
        <v>2698</v>
      </c>
    </row>
    <row r="22" spans="1:10" ht="98.1" customHeight="1" thickBot="1">
      <c r="A22" s="1250"/>
      <c r="B22" s="26" t="s">
        <v>2454</v>
      </c>
      <c r="C22" s="135">
        <f>'Assessment Sheet'!D127</f>
        <v>4</v>
      </c>
      <c r="D22" s="135">
        <f>'Assessment Sheet'!D128</f>
        <v>1</v>
      </c>
      <c r="E22" s="136">
        <f>C22+D22</f>
        <v>5</v>
      </c>
      <c r="F22" s="137" t="s">
        <v>2668</v>
      </c>
      <c r="G22" s="187">
        <v>3.5</v>
      </c>
      <c r="H22" s="144" t="s">
        <v>2699</v>
      </c>
      <c r="I22" s="145" t="s">
        <v>2700</v>
      </c>
      <c r="J22" s="146" t="s">
        <v>2701</v>
      </c>
    </row>
    <row r="23" spans="1:10" ht="15.75" thickBot="1">
      <c r="A23" s="1251"/>
      <c r="B23" s="116" t="s">
        <v>2439</v>
      </c>
      <c r="C23" s="148">
        <f>(SUM(C18:C22)/24*100)</f>
        <v>45.833333333333329</v>
      </c>
      <c r="D23" s="148">
        <f>(SUM(D18:D22)/9)*100</f>
        <v>88.888888888888886</v>
      </c>
      <c r="E23" s="149">
        <f>(C23+D23)/2</f>
        <v>67.361111111111114</v>
      </c>
      <c r="F23" s="150"/>
      <c r="G23" s="151"/>
      <c r="H23" s="152"/>
      <c r="I23" s="153"/>
      <c r="J23" s="154"/>
    </row>
    <row r="24" spans="1:10" ht="15" customHeight="1" thickBot="1">
      <c r="A24" s="1252" t="s">
        <v>867</v>
      </c>
      <c r="B24" s="44" t="s">
        <v>868</v>
      </c>
      <c r="C24" s="128">
        <v>7</v>
      </c>
      <c r="D24" s="129" t="s">
        <v>2455</v>
      </c>
      <c r="E24" s="130">
        <v>15</v>
      </c>
      <c r="F24" s="118"/>
      <c r="G24" s="119"/>
      <c r="H24" s="131"/>
      <c r="I24" s="132"/>
      <c r="J24" s="133"/>
    </row>
    <row r="25" spans="1:10" ht="89.65" customHeight="1" thickBot="1">
      <c r="A25" s="1253"/>
      <c r="B25" s="134" t="s">
        <v>2456</v>
      </c>
      <c r="C25" s="135">
        <f>'Assessment Sheet'!D137</f>
        <v>2</v>
      </c>
      <c r="D25" s="135">
        <f>'Assessment Sheet'!D144</f>
        <v>5</v>
      </c>
      <c r="E25" s="136">
        <f>C25+D25</f>
        <v>7</v>
      </c>
      <c r="F25" s="137" t="s">
        <v>2668</v>
      </c>
      <c r="G25" s="186">
        <v>4.0999999999999996</v>
      </c>
      <c r="H25" s="138" t="s">
        <v>2702</v>
      </c>
      <c r="I25" s="139" t="s">
        <v>2703</v>
      </c>
      <c r="J25" s="140" t="s">
        <v>2704</v>
      </c>
    </row>
    <row r="26" spans="1:10" ht="89.65" customHeight="1" thickBot="1">
      <c r="A26" s="1253"/>
      <c r="B26" s="134" t="s">
        <v>2457</v>
      </c>
      <c r="C26" s="135">
        <f>'Assessment Sheet'!D149</f>
        <v>3</v>
      </c>
      <c r="D26" s="135">
        <f>'Assessment Sheet'!D150</f>
        <v>0</v>
      </c>
      <c r="E26" s="136">
        <f>C26+D26</f>
        <v>3</v>
      </c>
      <c r="F26" s="137" t="s">
        <v>2668</v>
      </c>
      <c r="G26" s="186">
        <v>4.2</v>
      </c>
      <c r="H26" s="141" t="s">
        <v>2705</v>
      </c>
      <c r="I26" s="142" t="s">
        <v>2703</v>
      </c>
      <c r="J26" s="143" t="s">
        <v>2704</v>
      </c>
    </row>
    <row r="27" spans="1:10" ht="89.65" customHeight="1" thickBot="1">
      <c r="A27" s="1253"/>
      <c r="B27" s="134" t="s">
        <v>2458</v>
      </c>
      <c r="C27" s="135">
        <f>'Assessment Sheet'!D154</f>
        <v>2</v>
      </c>
      <c r="D27" s="135">
        <f>'Assessment Sheet'!D155</f>
        <v>1</v>
      </c>
      <c r="E27" s="136">
        <f>C27+D27</f>
        <v>3</v>
      </c>
      <c r="F27" s="137" t="s">
        <v>2668</v>
      </c>
      <c r="G27" s="187">
        <v>4.3</v>
      </c>
      <c r="H27" s="144" t="s">
        <v>2699</v>
      </c>
      <c r="I27" s="145" t="s">
        <v>2706</v>
      </c>
      <c r="J27" s="146" t="s">
        <v>2707</v>
      </c>
    </row>
    <row r="28" spans="1:10" ht="15.75" thickBot="1">
      <c r="A28" s="1253"/>
      <c r="B28" s="116" t="s">
        <v>2439</v>
      </c>
      <c r="C28" s="148">
        <f>(SUM(C25:C27)/7*100)</f>
        <v>100</v>
      </c>
      <c r="D28" s="148">
        <f>(SUM(D25:D27)/8)*100</f>
        <v>75</v>
      </c>
      <c r="E28" s="149">
        <f>(C28+D28)/2</f>
        <v>87.5</v>
      </c>
      <c r="F28" s="150"/>
      <c r="G28" s="151"/>
      <c r="H28" s="152"/>
      <c r="I28" s="153"/>
      <c r="J28" s="154"/>
    </row>
    <row r="29" spans="1:10" ht="15" customHeight="1" thickBot="1">
      <c r="A29" s="1253"/>
      <c r="B29" s="44" t="s">
        <v>892</v>
      </c>
      <c r="C29" s="128" t="s">
        <v>2459</v>
      </c>
      <c r="D29" s="129" t="s">
        <v>2460</v>
      </c>
      <c r="E29" s="130">
        <v>42</v>
      </c>
      <c r="F29" s="118"/>
      <c r="G29" s="119"/>
      <c r="H29" s="131"/>
      <c r="I29" s="132"/>
      <c r="J29" s="133"/>
    </row>
    <row r="30" spans="1:10" ht="88.15" customHeight="1" thickBot="1">
      <c r="A30" s="1253"/>
      <c r="B30" s="134" t="s">
        <v>2461</v>
      </c>
      <c r="C30" s="135">
        <f>'Assessment Sheet'!D167</f>
        <v>6</v>
      </c>
      <c r="D30" s="135">
        <f>'Assessment Sheet'!D170</f>
        <v>3</v>
      </c>
      <c r="E30" s="136">
        <f t="shared" ref="E30:E35" si="0">C30+D30</f>
        <v>9</v>
      </c>
      <c r="F30" s="137" t="s">
        <v>2668</v>
      </c>
      <c r="G30" s="186">
        <v>5.0999999999999996</v>
      </c>
      <c r="H30" s="138" t="s">
        <v>2708</v>
      </c>
      <c r="I30" s="139" t="s">
        <v>2709</v>
      </c>
      <c r="J30" s="140" t="s">
        <v>2710</v>
      </c>
    </row>
    <row r="31" spans="1:10" ht="88.15" customHeight="1" thickBot="1">
      <c r="A31" s="1253"/>
      <c r="B31" s="134" t="s">
        <v>2462</v>
      </c>
      <c r="C31" s="135">
        <f>'Assessment Sheet'!D176</f>
        <v>3</v>
      </c>
      <c r="D31" s="135">
        <f>'Assessment Sheet'!D177</f>
        <v>1</v>
      </c>
      <c r="E31" s="136">
        <f t="shared" si="0"/>
        <v>4</v>
      </c>
      <c r="F31" s="137" t="s">
        <v>2668</v>
      </c>
      <c r="G31" s="186">
        <v>5.2</v>
      </c>
      <c r="H31" s="141" t="s">
        <v>2711</v>
      </c>
      <c r="I31" s="142" t="s">
        <v>2712</v>
      </c>
      <c r="J31" s="143" t="s">
        <v>2713</v>
      </c>
    </row>
    <row r="32" spans="1:10" ht="88.15" customHeight="1" thickBot="1">
      <c r="A32" s="1253"/>
      <c r="B32" s="134" t="s">
        <v>2463</v>
      </c>
      <c r="C32" s="135">
        <f>'Assessment Sheet'!D180</f>
        <v>1</v>
      </c>
      <c r="D32" s="135">
        <f>'Assessment Sheet'!D184</f>
        <v>2</v>
      </c>
      <c r="E32" s="136">
        <f t="shared" si="0"/>
        <v>3</v>
      </c>
      <c r="F32" s="137" t="s">
        <v>2668</v>
      </c>
      <c r="G32" s="186">
        <v>5.3</v>
      </c>
      <c r="H32" s="141" t="s">
        <v>2714</v>
      </c>
      <c r="I32" s="142" t="s">
        <v>2715</v>
      </c>
      <c r="J32" s="143" t="s">
        <v>2716</v>
      </c>
    </row>
    <row r="33" spans="1:10" ht="88.15" customHeight="1" thickBot="1">
      <c r="A33" s="1253"/>
      <c r="B33" s="134" t="s">
        <v>2464</v>
      </c>
      <c r="C33" s="135">
        <f>'Assessment Sheet'!D187</f>
        <v>0</v>
      </c>
      <c r="D33" s="135">
        <f>'Assessment Sheet'!D189</f>
        <v>0</v>
      </c>
      <c r="E33" s="136">
        <f t="shared" si="0"/>
        <v>0</v>
      </c>
      <c r="F33" s="137" t="s">
        <v>2668</v>
      </c>
      <c r="G33" s="186">
        <v>5.4</v>
      </c>
      <c r="H33" s="141" t="s">
        <v>2717</v>
      </c>
      <c r="I33" s="142" t="s">
        <v>2718</v>
      </c>
      <c r="J33" s="143" t="s">
        <v>2719</v>
      </c>
    </row>
    <row r="34" spans="1:10" ht="88.15" customHeight="1" thickBot="1">
      <c r="A34" s="1253"/>
      <c r="B34" s="134" t="s">
        <v>2465</v>
      </c>
      <c r="C34" s="135">
        <f>'Assessment Sheet'!D197</f>
        <v>2</v>
      </c>
      <c r="D34" s="135">
        <f>'Assessment Sheet'!D202</f>
        <v>1</v>
      </c>
      <c r="E34" s="136">
        <f t="shared" si="0"/>
        <v>3</v>
      </c>
      <c r="F34" s="137" t="s">
        <v>2668</v>
      </c>
      <c r="G34" s="186">
        <v>5.5</v>
      </c>
      <c r="H34" s="141" t="s">
        <v>2720</v>
      </c>
      <c r="I34" s="142" t="s">
        <v>2703</v>
      </c>
      <c r="J34" s="143" t="s">
        <v>2704</v>
      </c>
    </row>
    <row r="35" spans="1:10" ht="88.15" customHeight="1" thickBot="1">
      <c r="A35" s="1253"/>
      <c r="B35" s="134" t="s">
        <v>2466</v>
      </c>
      <c r="C35" s="135">
        <f>'Assessment Sheet'!D208</f>
        <v>4</v>
      </c>
      <c r="D35" s="135">
        <f>'Assessment Sheet'!D212</f>
        <v>2</v>
      </c>
      <c r="E35" s="136">
        <f t="shared" si="0"/>
        <v>6</v>
      </c>
      <c r="F35" s="137" t="s">
        <v>2668</v>
      </c>
      <c r="G35" s="187">
        <v>5.6</v>
      </c>
      <c r="H35" s="144" t="s">
        <v>2717</v>
      </c>
      <c r="I35" s="145" t="s">
        <v>2721</v>
      </c>
      <c r="J35" s="146" t="s">
        <v>2722</v>
      </c>
    </row>
    <row r="36" spans="1:10" ht="15.75" thickBot="1">
      <c r="A36" s="1253"/>
      <c r="B36" s="116" t="s">
        <v>2439</v>
      </c>
      <c r="C36" s="148">
        <f>(SUM(C30:C35)/23*100)</f>
        <v>69.565217391304344</v>
      </c>
      <c r="D36" s="148">
        <f>(SUM(D30:D35)/19)*100</f>
        <v>47.368421052631575</v>
      </c>
      <c r="E36" s="149">
        <f>(C36+D36)/2</f>
        <v>58.46681922196796</v>
      </c>
      <c r="F36" s="150"/>
      <c r="G36" s="151"/>
      <c r="H36" s="152"/>
      <c r="I36" s="153"/>
      <c r="J36" s="154"/>
    </row>
    <row r="37" spans="1:10" ht="15" customHeight="1" thickBot="1">
      <c r="A37" s="1253"/>
      <c r="B37" s="44" t="s">
        <v>948</v>
      </c>
      <c r="C37" s="128" t="s">
        <v>2467</v>
      </c>
      <c r="D37" s="129" t="s">
        <v>2468</v>
      </c>
      <c r="E37" s="130">
        <v>7</v>
      </c>
      <c r="F37" s="118"/>
      <c r="G37" s="119"/>
      <c r="H37" s="131"/>
      <c r="I37" s="132"/>
      <c r="J37" s="133"/>
    </row>
    <row r="38" spans="1:10" ht="92.65" customHeight="1" thickBot="1">
      <c r="A38" s="1253"/>
      <c r="B38" s="134" t="s">
        <v>2469</v>
      </c>
      <c r="C38" s="135">
        <f>'Assessment Sheet'!D218</f>
        <v>0.5</v>
      </c>
      <c r="D38" s="135">
        <f>'Assessment Sheet'!D224</f>
        <v>3.5</v>
      </c>
      <c r="E38" s="136">
        <f>C38+D38</f>
        <v>4</v>
      </c>
      <c r="F38" s="158" t="s">
        <v>2691</v>
      </c>
      <c r="G38" s="186">
        <v>6.1</v>
      </c>
      <c r="H38" s="159" t="s">
        <v>2723</v>
      </c>
      <c r="I38" s="160" t="s">
        <v>2724</v>
      </c>
      <c r="J38" s="161" t="s">
        <v>2725</v>
      </c>
    </row>
    <row r="39" spans="1:10" ht="15.75" thickBot="1">
      <c r="A39" s="1253"/>
      <c r="B39" s="116" t="s">
        <v>2439</v>
      </c>
      <c r="C39" s="148">
        <f>(SUM(C38:C38)/1*100)</f>
        <v>50</v>
      </c>
      <c r="D39" s="148">
        <f>(SUM(D38:D38)/6)*100</f>
        <v>58.333333333333336</v>
      </c>
      <c r="E39" s="149">
        <f>(C39+D39)/2</f>
        <v>54.166666666666671</v>
      </c>
      <c r="F39" s="150"/>
      <c r="G39" s="151"/>
      <c r="H39" s="152"/>
      <c r="I39" s="153"/>
      <c r="J39" s="154"/>
    </row>
    <row r="40" spans="1:10" ht="15" customHeight="1" thickBot="1">
      <c r="A40" s="1253"/>
      <c r="B40" s="44" t="s">
        <v>959</v>
      </c>
      <c r="C40" s="128" t="s">
        <v>2470</v>
      </c>
      <c r="D40" s="129" t="s">
        <v>2471</v>
      </c>
      <c r="E40" s="130">
        <v>31</v>
      </c>
      <c r="F40" s="118"/>
      <c r="G40" s="119"/>
      <c r="H40" s="131"/>
      <c r="I40" s="132"/>
      <c r="J40" s="133"/>
    </row>
    <row r="41" spans="1:10" ht="77.099999999999994" customHeight="1" thickBot="1">
      <c r="A41" s="1253"/>
      <c r="B41" s="134" t="s">
        <v>2472</v>
      </c>
      <c r="C41" s="135">
        <f>'Assessment Sheet'!D236</f>
        <v>7</v>
      </c>
      <c r="D41" s="135">
        <f>'Assessment Sheet'!D237</f>
        <v>0</v>
      </c>
      <c r="E41" s="136">
        <f>C41+D41</f>
        <v>7</v>
      </c>
      <c r="F41" s="158" t="s">
        <v>2691</v>
      </c>
      <c r="G41" s="186">
        <v>7.1</v>
      </c>
      <c r="H41" s="138" t="s">
        <v>2726</v>
      </c>
      <c r="I41" s="162" t="s">
        <v>2727</v>
      </c>
      <c r="J41" s="140" t="s">
        <v>2728</v>
      </c>
    </row>
    <row r="42" spans="1:10" ht="77.099999999999994" customHeight="1" thickBot="1">
      <c r="A42" s="1253"/>
      <c r="B42" s="134" t="s">
        <v>2473</v>
      </c>
      <c r="C42" s="135">
        <f>'Assessment Sheet'!D243</f>
        <v>3</v>
      </c>
      <c r="D42" s="135">
        <f>'Assessment Sheet'!D246</f>
        <v>0</v>
      </c>
      <c r="E42" s="136">
        <f>C42+D42</f>
        <v>3</v>
      </c>
      <c r="F42" s="137" t="s">
        <v>2668</v>
      </c>
      <c r="G42" s="186">
        <v>7.2</v>
      </c>
      <c r="H42" s="141" t="s">
        <v>2726</v>
      </c>
      <c r="I42" s="163" t="s">
        <v>2729</v>
      </c>
      <c r="J42" s="143" t="s">
        <v>2730</v>
      </c>
    </row>
    <row r="43" spans="1:10" ht="77.099999999999994" customHeight="1" thickBot="1">
      <c r="A43" s="1253"/>
      <c r="B43" s="134" t="s">
        <v>2474</v>
      </c>
      <c r="C43" s="135">
        <f>'Assessment Sheet'!D254</f>
        <v>4</v>
      </c>
      <c r="D43" s="135">
        <f>'Assessment Sheet'!D260</f>
        <v>4</v>
      </c>
      <c r="E43" s="136">
        <f>C43+D43</f>
        <v>8</v>
      </c>
      <c r="F43" s="137" t="s">
        <v>2668</v>
      </c>
      <c r="G43" s="186">
        <v>7.3</v>
      </c>
      <c r="H43" s="141" t="s">
        <v>2726</v>
      </c>
      <c r="I43" s="163" t="s">
        <v>2731</v>
      </c>
      <c r="J43" s="164" t="s">
        <v>2732</v>
      </c>
    </row>
    <row r="44" spans="1:10" ht="77.099999999999994" customHeight="1" thickBot="1">
      <c r="A44" s="1253"/>
      <c r="B44" s="134" t="s">
        <v>2475</v>
      </c>
      <c r="C44" s="135">
        <f>'Assessment Sheet'!D266</f>
        <v>4</v>
      </c>
      <c r="D44" s="135">
        <f>'Assessment Sheet'!D267</f>
        <v>1</v>
      </c>
      <c r="E44" s="136">
        <f>C44+D44</f>
        <v>5</v>
      </c>
      <c r="F44" s="137" t="s">
        <v>2668</v>
      </c>
      <c r="G44" s="187">
        <v>7.4</v>
      </c>
      <c r="H44" s="144" t="s">
        <v>2733</v>
      </c>
      <c r="I44" s="165" t="s">
        <v>2734</v>
      </c>
      <c r="J44" s="166" t="s">
        <v>2735</v>
      </c>
    </row>
    <row r="45" spans="1:10" ht="15.75" thickBot="1">
      <c r="A45" s="1253"/>
      <c r="B45" s="116" t="s">
        <v>2439</v>
      </c>
      <c r="C45" s="148">
        <f>(SUM(C41:C44)/21*100)</f>
        <v>85.714285714285708</v>
      </c>
      <c r="D45" s="148">
        <f>(SUM(D41:D44)/10)*100</f>
        <v>50</v>
      </c>
      <c r="E45" s="149">
        <f>(C45+D45)/2</f>
        <v>67.857142857142861</v>
      </c>
      <c r="F45" s="150"/>
      <c r="G45" s="151"/>
      <c r="H45" s="152"/>
      <c r="I45" s="153"/>
      <c r="J45" s="154"/>
    </row>
    <row r="46" spans="1:10" ht="15" customHeight="1" thickBot="1">
      <c r="A46" s="1253"/>
      <c r="B46" s="44" t="s">
        <v>1000</v>
      </c>
      <c r="C46" s="128" t="s">
        <v>2440</v>
      </c>
      <c r="D46" s="129" t="s">
        <v>2468</v>
      </c>
      <c r="E46" s="130">
        <v>21</v>
      </c>
      <c r="F46" s="118"/>
      <c r="G46" s="119"/>
      <c r="H46" s="131"/>
      <c r="I46" s="132"/>
      <c r="J46" s="133"/>
    </row>
    <row r="47" spans="1:10" ht="95.1" customHeight="1" thickBot="1">
      <c r="A47" s="1253"/>
      <c r="B47" s="134" t="s">
        <v>2476</v>
      </c>
      <c r="C47" s="135">
        <f>'Assessment Sheet'!D276</f>
        <v>4</v>
      </c>
      <c r="D47" s="135">
        <f>'Assessment Sheet'!D277</f>
        <v>0</v>
      </c>
      <c r="E47" s="136">
        <f>C47+D47</f>
        <v>4</v>
      </c>
      <c r="F47" s="137" t="s">
        <v>2668</v>
      </c>
      <c r="G47" s="186">
        <v>8.1</v>
      </c>
      <c r="H47" s="138" t="s">
        <v>2736</v>
      </c>
      <c r="I47" s="139" t="s">
        <v>2737</v>
      </c>
      <c r="J47" s="140" t="s">
        <v>2738</v>
      </c>
    </row>
    <row r="48" spans="1:10" ht="95.1" customHeight="1" thickBot="1">
      <c r="A48" s="1253"/>
      <c r="B48" s="134" t="s">
        <v>2477</v>
      </c>
      <c r="C48" s="135">
        <f>'Assessment Sheet'!D289</f>
        <v>9</v>
      </c>
      <c r="D48" s="135">
        <f>'Assessment Sheet'!D293</f>
        <v>3</v>
      </c>
      <c r="E48" s="136">
        <f>C48+D48</f>
        <v>12</v>
      </c>
      <c r="F48" s="158" t="s">
        <v>2691</v>
      </c>
      <c r="G48" s="186">
        <v>8.1999999999999993</v>
      </c>
      <c r="H48" s="141" t="s">
        <v>2739</v>
      </c>
      <c r="I48" s="142" t="s">
        <v>2703</v>
      </c>
      <c r="J48" s="143" t="s">
        <v>2704</v>
      </c>
    </row>
    <row r="49" spans="1:10" ht="95.1" customHeight="1" thickBot="1">
      <c r="A49" s="1253"/>
      <c r="B49" s="134" t="s">
        <v>2478</v>
      </c>
      <c r="C49" s="135">
        <f>'Assessment Sheet'!D296</f>
        <v>0</v>
      </c>
      <c r="D49" s="135">
        <f>'Assessment Sheet'!D298</f>
        <v>0</v>
      </c>
      <c r="E49" s="136">
        <f>C49+D49</f>
        <v>0</v>
      </c>
      <c r="F49" s="137" t="s">
        <v>2668</v>
      </c>
      <c r="G49" s="187">
        <v>8.3000000000000007</v>
      </c>
      <c r="H49" s="144" t="s">
        <v>2740</v>
      </c>
      <c r="I49" s="165" t="s">
        <v>2741</v>
      </c>
      <c r="J49" s="166" t="s">
        <v>2742</v>
      </c>
    </row>
    <row r="50" spans="1:10" ht="15.75" thickBot="1">
      <c r="A50" s="1253"/>
      <c r="B50" s="116" t="s">
        <v>2439</v>
      </c>
      <c r="C50" s="148">
        <f>(SUM(C47:C49)/15*100)</f>
        <v>86.666666666666671</v>
      </c>
      <c r="D50" s="148">
        <f>(SUM(D47:D49)/6)*100</f>
        <v>50</v>
      </c>
      <c r="E50" s="149">
        <f>(C50+D50)/2</f>
        <v>68.333333333333343</v>
      </c>
      <c r="F50" s="150"/>
      <c r="G50" s="151"/>
      <c r="H50" s="152"/>
      <c r="I50" s="153"/>
      <c r="J50" s="154"/>
    </row>
    <row r="51" spans="1:10" ht="15" customHeight="1" thickBot="1">
      <c r="A51" s="1253"/>
      <c r="B51" s="44" t="s">
        <v>1029</v>
      </c>
      <c r="C51" s="128" t="s">
        <v>2440</v>
      </c>
      <c r="D51" s="129" t="s">
        <v>2479</v>
      </c>
      <c r="E51" s="130">
        <v>33</v>
      </c>
      <c r="F51" s="118"/>
      <c r="G51" s="119"/>
      <c r="H51" s="131"/>
      <c r="I51" s="132"/>
      <c r="J51" s="133"/>
    </row>
    <row r="52" spans="1:10" ht="84" customHeight="1" thickBot="1">
      <c r="A52" s="1253"/>
      <c r="B52" s="134" t="s">
        <v>2480</v>
      </c>
      <c r="C52" s="135">
        <f>'Assessment Sheet'!D311</f>
        <v>7</v>
      </c>
      <c r="D52" s="135">
        <f>'Assessment Sheet'!D315</f>
        <v>4</v>
      </c>
      <c r="E52" s="136">
        <f>C52+D52</f>
        <v>11</v>
      </c>
      <c r="F52" s="137" t="s">
        <v>2668</v>
      </c>
      <c r="G52" s="186">
        <v>9.1</v>
      </c>
      <c r="H52" s="138" t="s">
        <v>2743</v>
      </c>
      <c r="I52" s="139" t="s">
        <v>2744</v>
      </c>
      <c r="J52" s="140" t="s">
        <v>2745</v>
      </c>
    </row>
    <row r="53" spans="1:10" ht="84" customHeight="1" thickBot="1">
      <c r="A53" s="1253"/>
      <c r="B53" s="134" t="s">
        <v>2481</v>
      </c>
      <c r="C53" s="135">
        <f>'Assessment Sheet'!D318</f>
        <v>1</v>
      </c>
      <c r="D53" s="135">
        <f>'Assessment Sheet'!D325</f>
        <v>4</v>
      </c>
      <c r="E53" s="136">
        <f>C53+D53</f>
        <v>5</v>
      </c>
      <c r="F53" s="137" t="s">
        <v>2668</v>
      </c>
      <c r="G53" s="186">
        <v>9.1999999999999993</v>
      </c>
      <c r="H53" s="141" t="s">
        <v>2743</v>
      </c>
      <c r="I53" s="142" t="s">
        <v>2746</v>
      </c>
      <c r="J53" s="143" t="s">
        <v>2747</v>
      </c>
    </row>
    <row r="54" spans="1:10" ht="84" customHeight="1" thickBot="1">
      <c r="A54" s="1253"/>
      <c r="B54" s="134" t="s">
        <v>2482</v>
      </c>
      <c r="C54" s="135">
        <f>'Assessment Sheet'!D330</f>
        <v>3</v>
      </c>
      <c r="D54" s="135">
        <f>'Assessment Sheet'!D333</f>
        <v>3</v>
      </c>
      <c r="E54" s="136">
        <f>C54+D54</f>
        <v>6</v>
      </c>
      <c r="F54" s="137" t="s">
        <v>2668</v>
      </c>
      <c r="G54" s="186">
        <v>9.3000000000000007</v>
      </c>
      <c r="H54" s="141" t="s">
        <v>2743</v>
      </c>
      <c r="I54" s="142" t="s">
        <v>2748</v>
      </c>
      <c r="J54" s="143" t="s">
        <v>2749</v>
      </c>
    </row>
    <row r="55" spans="1:10" ht="84" customHeight="1" thickBot="1">
      <c r="A55" s="1253"/>
      <c r="B55" s="134" t="s">
        <v>2483</v>
      </c>
      <c r="C55" s="135">
        <f>'Assessment Sheet'!D338</f>
        <v>0</v>
      </c>
      <c r="D55" s="135">
        <f>'Assessment Sheet'!D342</f>
        <v>2</v>
      </c>
      <c r="E55" s="136">
        <f>C55+D55</f>
        <v>2</v>
      </c>
      <c r="F55" s="137" t="s">
        <v>2668</v>
      </c>
      <c r="G55" s="186">
        <v>9.4</v>
      </c>
      <c r="H55" s="144" t="s">
        <v>2743</v>
      </c>
      <c r="I55" s="145" t="s">
        <v>2750</v>
      </c>
      <c r="J55" s="146" t="s">
        <v>2751</v>
      </c>
    </row>
    <row r="56" spans="1:10" ht="15.75" thickBot="1">
      <c r="A56" s="1253"/>
      <c r="B56" s="116" t="s">
        <v>2439</v>
      </c>
      <c r="C56" s="148">
        <f>(SUM(C52:C55)/15*100)</f>
        <v>73.333333333333329</v>
      </c>
      <c r="D56" s="148">
        <f>(SUM(D52:D55)/18)*100</f>
        <v>72.222222222222214</v>
      </c>
      <c r="E56" s="149">
        <f>(C56+D56)/2</f>
        <v>72.777777777777771</v>
      </c>
      <c r="F56" s="150"/>
      <c r="G56" s="151"/>
      <c r="H56" s="152"/>
      <c r="I56" s="153"/>
      <c r="J56" s="154"/>
    </row>
    <row r="57" spans="1:10" ht="15" customHeight="1" thickBot="1">
      <c r="A57" s="1253"/>
      <c r="B57" s="44" t="s">
        <v>1072</v>
      </c>
      <c r="C57" s="128">
        <v>24</v>
      </c>
      <c r="D57" s="129" t="s">
        <v>2455</v>
      </c>
      <c r="E57" s="130">
        <v>32</v>
      </c>
      <c r="F57" s="118"/>
      <c r="G57" s="119"/>
      <c r="H57" s="131"/>
      <c r="I57" s="132"/>
      <c r="J57" s="133"/>
    </row>
    <row r="58" spans="1:10" ht="100.15" customHeight="1" thickBot="1">
      <c r="A58" s="1253"/>
      <c r="B58" s="134" t="s">
        <v>2484</v>
      </c>
      <c r="C58" s="135">
        <f>'Assessment Sheet'!D352</f>
        <v>5</v>
      </c>
      <c r="D58" s="135">
        <f>'Assessment Sheet'!D353</f>
        <v>0</v>
      </c>
      <c r="E58" s="136">
        <f t="shared" ref="E58:E64" si="1">C58+D58</f>
        <v>5</v>
      </c>
      <c r="F58" s="158" t="s">
        <v>2691</v>
      </c>
      <c r="G58" s="186">
        <v>10.1</v>
      </c>
      <c r="H58" s="138" t="s">
        <v>2752</v>
      </c>
      <c r="I58" s="139" t="s">
        <v>2753</v>
      </c>
      <c r="J58" s="140" t="s">
        <v>2754</v>
      </c>
    </row>
    <row r="59" spans="1:10" ht="100.15" customHeight="1" thickBot="1">
      <c r="A59" s="1253"/>
      <c r="B59" s="134" t="s">
        <v>2485</v>
      </c>
      <c r="C59" s="135">
        <f>'Assessment Sheet'!D359</f>
        <v>4</v>
      </c>
      <c r="D59" s="135">
        <f>'Assessment Sheet'!D360</f>
        <v>0</v>
      </c>
      <c r="E59" s="136">
        <f t="shared" si="1"/>
        <v>4</v>
      </c>
      <c r="F59" s="158" t="s">
        <v>2691</v>
      </c>
      <c r="G59" s="186">
        <v>10.199999999999999</v>
      </c>
      <c r="H59" s="141" t="s">
        <v>2755</v>
      </c>
      <c r="I59" s="142" t="s">
        <v>2756</v>
      </c>
      <c r="J59" s="143" t="s">
        <v>2757</v>
      </c>
    </row>
    <row r="60" spans="1:10" ht="100.15" customHeight="1" thickBot="1">
      <c r="A60" s="1253"/>
      <c r="B60" s="134" t="s">
        <v>2486</v>
      </c>
      <c r="C60" s="135">
        <f>'Assessment Sheet'!D366</f>
        <v>2</v>
      </c>
      <c r="D60" s="135">
        <f>'Assessment Sheet'!D367</f>
        <v>0</v>
      </c>
      <c r="E60" s="136">
        <f t="shared" si="1"/>
        <v>2</v>
      </c>
      <c r="F60" s="158" t="s">
        <v>2691</v>
      </c>
      <c r="G60" s="186">
        <v>10.3</v>
      </c>
      <c r="H60" s="141" t="s">
        <v>2758</v>
      </c>
      <c r="I60" s="142" t="s">
        <v>2759</v>
      </c>
      <c r="J60" s="143" t="s">
        <v>2760</v>
      </c>
    </row>
    <row r="61" spans="1:10" ht="100.15" customHeight="1" thickBot="1">
      <c r="A61" s="1253"/>
      <c r="B61" s="134" t="s">
        <v>2487</v>
      </c>
      <c r="C61" s="135">
        <f>'Assessment Sheet'!D374</f>
        <v>4</v>
      </c>
      <c r="D61" s="135">
        <f>'Assessment Sheet'!D376</f>
        <v>1</v>
      </c>
      <c r="E61" s="136">
        <f t="shared" si="1"/>
        <v>5</v>
      </c>
      <c r="F61" s="137" t="s">
        <v>2668</v>
      </c>
      <c r="G61" s="186">
        <v>10.4</v>
      </c>
      <c r="H61" s="141" t="s">
        <v>2761</v>
      </c>
      <c r="I61" s="142" t="s">
        <v>2762</v>
      </c>
      <c r="J61" s="143" t="s">
        <v>2763</v>
      </c>
    </row>
    <row r="62" spans="1:10" ht="100.15" customHeight="1" thickBot="1">
      <c r="A62" s="1253"/>
      <c r="B62" s="134" t="s">
        <v>2488</v>
      </c>
      <c r="C62" s="135">
        <f>'Assessment Sheet'!D379</f>
        <v>1</v>
      </c>
      <c r="D62" s="135">
        <f>'Assessment Sheet'!D380</f>
        <v>0</v>
      </c>
      <c r="E62" s="136">
        <f t="shared" si="1"/>
        <v>1</v>
      </c>
      <c r="F62" s="158" t="s">
        <v>2691</v>
      </c>
      <c r="G62" s="186">
        <v>10.5</v>
      </c>
      <c r="H62" s="141" t="s">
        <v>2764</v>
      </c>
      <c r="I62" s="142" t="s">
        <v>2765</v>
      </c>
      <c r="J62" s="143" t="s">
        <v>2766</v>
      </c>
    </row>
    <row r="63" spans="1:10" ht="100.15" customHeight="1" thickBot="1">
      <c r="A63" s="1253"/>
      <c r="B63" s="134" t="s">
        <v>2489</v>
      </c>
      <c r="C63" s="135">
        <f>'Assessment Sheet'!D384</f>
        <v>2</v>
      </c>
      <c r="D63" s="135">
        <f>'Assessment Sheet'!D385</f>
        <v>0</v>
      </c>
      <c r="E63" s="136">
        <f t="shared" si="1"/>
        <v>2</v>
      </c>
      <c r="F63" s="158" t="s">
        <v>2691</v>
      </c>
      <c r="G63" s="186">
        <v>10.6</v>
      </c>
      <c r="H63" s="141" t="s">
        <v>2758</v>
      </c>
      <c r="I63" s="142" t="s">
        <v>2759</v>
      </c>
      <c r="J63" s="143" t="s">
        <v>2760</v>
      </c>
    </row>
    <row r="64" spans="1:10" ht="100.15" customHeight="1" thickBot="1">
      <c r="A64" s="1253"/>
      <c r="B64" s="134" t="s">
        <v>2490</v>
      </c>
      <c r="C64" s="135">
        <f>'Assessment Sheet'!D390</f>
        <v>0</v>
      </c>
      <c r="D64" s="135">
        <f>'Assessment Sheet'!D395</f>
        <v>0</v>
      </c>
      <c r="E64" s="136">
        <f t="shared" si="1"/>
        <v>0</v>
      </c>
      <c r="F64" s="137" t="s">
        <v>2668</v>
      </c>
      <c r="G64" s="187">
        <v>10.7</v>
      </c>
      <c r="H64" s="144" t="s">
        <v>2764</v>
      </c>
      <c r="I64" s="145" t="s">
        <v>2767</v>
      </c>
      <c r="J64" s="146" t="s">
        <v>2768</v>
      </c>
    </row>
    <row r="65" spans="1:10" ht="15.75" thickBot="1">
      <c r="A65" s="1253"/>
      <c r="B65" s="116" t="s">
        <v>2439</v>
      </c>
      <c r="C65" s="148">
        <f>(SUM(C58:C64)/24*100)</f>
        <v>75</v>
      </c>
      <c r="D65" s="148">
        <f>(SUM(D58:D64)/8)*100</f>
        <v>12.5</v>
      </c>
      <c r="E65" s="149">
        <f>(C65+D65)/2</f>
        <v>43.75</v>
      </c>
      <c r="F65" s="150"/>
      <c r="G65" s="151"/>
      <c r="H65" s="152"/>
      <c r="I65" s="153"/>
      <c r="J65" s="154"/>
    </row>
    <row r="66" spans="1:10" ht="15" customHeight="1" thickBot="1">
      <c r="A66" s="1253"/>
      <c r="B66" s="44" t="s">
        <v>1120</v>
      </c>
      <c r="C66" s="128" t="s">
        <v>2491</v>
      </c>
      <c r="D66" s="129">
        <v>14</v>
      </c>
      <c r="E66" s="130">
        <v>44</v>
      </c>
      <c r="F66" s="118"/>
      <c r="G66" s="119"/>
      <c r="H66" s="131"/>
      <c r="I66" s="132"/>
      <c r="J66" s="133"/>
    </row>
    <row r="67" spans="1:10" ht="89.1" customHeight="1" thickBot="1">
      <c r="A67" s="1253"/>
      <c r="B67" s="134" t="s">
        <v>2492</v>
      </c>
      <c r="C67" s="135">
        <f>'Assessment Sheet'!D405</f>
        <v>5</v>
      </c>
      <c r="D67" s="135">
        <f>'Assessment Sheet'!D406</f>
        <v>0</v>
      </c>
      <c r="E67" s="136">
        <f t="shared" ref="E67:E74" si="2">C67+D67</f>
        <v>5</v>
      </c>
      <c r="F67" s="158" t="s">
        <v>2691</v>
      </c>
      <c r="G67" s="186">
        <v>11.1</v>
      </c>
      <c r="H67" s="138" t="s">
        <v>2758</v>
      </c>
      <c r="I67" s="139" t="s">
        <v>2759</v>
      </c>
      <c r="J67" s="140" t="s">
        <v>2760</v>
      </c>
    </row>
    <row r="68" spans="1:10" ht="89.1" customHeight="1" thickBot="1">
      <c r="A68" s="1253"/>
      <c r="B68" s="134" t="s">
        <v>2493</v>
      </c>
      <c r="C68" s="135">
        <f>'Assessment Sheet'!D411</f>
        <v>2</v>
      </c>
      <c r="D68" s="135">
        <f>'Assessment Sheet'!D414</f>
        <v>0</v>
      </c>
      <c r="E68" s="136">
        <f t="shared" si="2"/>
        <v>2</v>
      </c>
      <c r="F68" s="158" t="s">
        <v>2691</v>
      </c>
      <c r="G68" s="186">
        <v>11.2</v>
      </c>
      <c r="H68" s="141" t="s">
        <v>2769</v>
      </c>
      <c r="I68" s="142" t="s">
        <v>2703</v>
      </c>
      <c r="J68" s="143" t="s">
        <v>2704</v>
      </c>
    </row>
    <row r="69" spans="1:10" ht="89.1" customHeight="1" thickBot="1">
      <c r="A69" s="1253"/>
      <c r="B69" s="134" t="s">
        <v>2494</v>
      </c>
      <c r="C69" s="135">
        <f>'Assessment Sheet'!D418</f>
        <v>0</v>
      </c>
      <c r="D69" s="135">
        <f>'Assessment Sheet'!D421</f>
        <v>1</v>
      </c>
      <c r="E69" s="136">
        <f t="shared" si="2"/>
        <v>1</v>
      </c>
      <c r="F69" s="137" t="s">
        <v>2668</v>
      </c>
      <c r="G69" s="186">
        <v>11.3</v>
      </c>
      <c r="H69" s="141" t="s">
        <v>2699</v>
      </c>
      <c r="I69" s="142" t="s">
        <v>2770</v>
      </c>
      <c r="J69" s="143" t="s">
        <v>2771</v>
      </c>
    </row>
    <row r="70" spans="1:10" ht="89.1" customHeight="1" thickBot="1">
      <c r="A70" s="1253"/>
      <c r="B70" s="134" t="s">
        <v>2495</v>
      </c>
      <c r="C70" s="135">
        <f>'Assessment Sheet'!D426</f>
        <v>3</v>
      </c>
      <c r="D70" s="135">
        <f>'Assessment Sheet'!D427</f>
        <v>0</v>
      </c>
      <c r="E70" s="136">
        <f t="shared" si="2"/>
        <v>3</v>
      </c>
      <c r="F70" s="158" t="s">
        <v>2691</v>
      </c>
      <c r="G70" s="186">
        <v>11.4</v>
      </c>
      <c r="H70" s="141" t="s">
        <v>2699</v>
      </c>
      <c r="I70" s="142" t="s">
        <v>2700</v>
      </c>
      <c r="J70" s="143" t="s">
        <v>2701</v>
      </c>
    </row>
    <row r="71" spans="1:10" ht="89.1" customHeight="1" thickBot="1">
      <c r="A71" s="1253"/>
      <c r="B71" s="134" t="s">
        <v>2496</v>
      </c>
      <c r="C71" s="135">
        <f>'Assessment Sheet'!D436</f>
        <v>6</v>
      </c>
      <c r="D71" s="135">
        <f>'Assessment Sheet'!D437</f>
        <v>1</v>
      </c>
      <c r="E71" s="136">
        <f t="shared" si="2"/>
        <v>7</v>
      </c>
      <c r="F71" s="158" t="s">
        <v>2691</v>
      </c>
      <c r="G71" s="186">
        <v>11.5</v>
      </c>
      <c r="H71" s="141" t="s">
        <v>2699</v>
      </c>
      <c r="I71" s="142" t="s">
        <v>2706</v>
      </c>
      <c r="J71" s="143" t="s">
        <v>2707</v>
      </c>
    </row>
    <row r="72" spans="1:10" ht="89.1" customHeight="1" thickBot="1">
      <c r="A72" s="1253"/>
      <c r="B72" s="134" t="s">
        <v>2497</v>
      </c>
      <c r="C72" s="135">
        <f>'Assessment Sheet'!D442</f>
        <v>3</v>
      </c>
      <c r="D72" s="135">
        <f>'Assessment Sheet'!D443</f>
        <v>1</v>
      </c>
      <c r="E72" s="136">
        <f t="shared" si="2"/>
        <v>4</v>
      </c>
      <c r="F72" s="137" t="s">
        <v>2668</v>
      </c>
      <c r="G72" s="186">
        <v>11.6</v>
      </c>
      <c r="H72" s="141" t="s">
        <v>2733</v>
      </c>
      <c r="I72" s="163" t="s">
        <v>2772</v>
      </c>
      <c r="J72" s="164" t="s">
        <v>2773</v>
      </c>
    </row>
    <row r="73" spans="1:10" ht="89.1" customHeight="1" thickBot="1">
      <c r="A73" s="1253"/>
      <c r="B73" s="167" t="s">
        <v>2498</v>
      </c>
      <c r="C73" s="135">
        <f>'Assessment Sheet'!D448</f>
        <v>1</v>
      </c>
      <c r="D73" s="135">
        <f>'Assessment Sheet'!D449</f>
        <v>0</v>
      </c>
      <c r="E73" s="136">
        <f t="shared" si="2"/>
        <v>1</v>
      </c>
      <c r="F73" s="158" t="s">
        <v>2691</v>
      </c>
      <c r="G73" s="186">
        <v>11.7</v>
      </c>
      <c r="H73" s="141" t="s">
        <v>2699</v>
      </c>
      <c r="I73" s="142" t="s">
        <v>2706</v>
      </c>
      <c r="J73" s="143" t="s">
        <v>2707</v>
      </c>
    </row>
    <row r="74" spans="1:10" ht="89.1" customHeight="1" thickBot="1">
      <c r="A74" s="1253"/>
      <c r="B74" s="167" t="s">
        <v>2499</v>
      </c>
      <c r="C74" s="135">
        <f>'Assessment Sheet'!D455</f>
        <v>0</v>
      </c>
      <c r="D74" s="135">
        <f>'Assessment Sheet'!D461</f>
        <v>0</v>
      </c>
      <c r="E74" s="136">
        <f t="shared" si="2"/>
        <v>0</v>
      </c>
      <c r="F74" s="158" t="s">
        <v>2691</v>
      </c>
      <c r="G74" s="187">
        <v>11.8</v>
      </c>
      <c r="H74" s="144" t="s">
        <v>2699</v>
      </c>
      <c r="I74" s="145" t="s">
        <v>2706</v>
      </c>
      <c r="J74" s="146" t="s">
        <v>2707</v>
      </c>
    </row>
    <row r="75" spans="1:10" ht="15.75" thickBot="1">
      <c r="A75" s="1253"/>
      <c r="B75" s="116" t="s">
        <v>2439</v>
      </c>
      <c r="C75" s="148">
        <f>(SUM(C67:C74)/30*100)</f>
        <v>66.666666666666657</v>
      </c>
      <c r="D75" s="148">
        <f>(SUM(D67:D74)/14)*100</f>
        <v>21.428571428571427</v>
      </c>
      <c r="E75" s="149">
        <f>(C75+D75)/2</f>
        <v>44.047619047619044</v>
      </c>
      <c r="F75" s="150"/>
      <c r="G75" s="151"/>
      <c r="H75" s="152"/>
      <c r="I75" s="153"/>
      <c r="J75" s="154"/>
    </row>
    <row r="76" spans="1:10" ht="15" customHeight="1" thickBot="1">
      <c r="A76" s="1253"/>
      <c r="B76" s="44" t="s">
        <v>1182</v>
      </c>
      <c r="C76" s="128" t="s">
        <v>2449</v>
      </c>
      <c r="D76" s="129" t="s">
        <v>2471</v>
      </c>
      <c r="E76" s="130">
        <v>19</v>
      </c>
      <c r="F76" s="118"/>
      <c r="G76" s="119"/>
      <c r="H76" s="131"/>
      <c r="I76" s="132"/>
      <c r="J76" s="133"/>
    </row>
    <row r="77" spans="1:10" ht="67.5" customHeight="1" thickBot="1">
      <c r="A77" s="1253"/>
      <c r="B77" s="134" t="s">
        <v>2500</v>
      </c>
      <c r="C77" s="135">
        <f>'Assessment Sheet'!D467</f>
        <v>0</v>
      </c>
      <c r="D77" s="135">
        <f>'Assessment Sheet'!D474</f>
        <v>4</v>
      </c>
      <c r="E77" s="136">
        <f>C77+D77</f>
        <v>4</v>
      </c>
      <c r="F77" s="137" t="s">
        <v>2668</v>
      </c>
      <c r="G77" s="186">
        <v>12.1</v>
      </c>
      <c r="H77" s="138" t="s">
        <v>2774</v>
      </c>
      <c r="I77" s="139" t="s">
        <v>2775</v>
      </c>
      <c r="J77" s="140" t="s">
        <v>2776</v>
      </c>
    </row>
    <row r="78" spans="1:10" ht="67.5" customHeight="1" thickBot="1">
      <c r="A78" s="1253"/>
      <c r="B78" s="134" t="s">
        <v>2501</v>
      </c>
      <c r="C78" s="135">
        <f>'Assessment Sheet'!D484</f>
        <v>3</v>
      </c>
      <c r="D78" s="135">
        <f>'Assessment Sheet'!D487</f>
        <v>2</v>
      </c>
      <c r="E78" s="136">
        <f>C78+D78</f>
        <v>5</v>
      </c>
      <c r="F78" s="137" t="s">
        <v>2668</v>
      </c>
      <c r="G78" s="186">
        <v>12.2</v>
      </c>
      <c r="H78" s="144" t="s">
        <v>2774</v>
      </c>
      <c r="I78" s="145" t="s">
        <v>2775</v>
      </c>
      <c r="J78" s="146" t="s">
        <v>2776</v>
      </c>
    </row>
    <row r="79" spans="1:10" ht="15.75" thickBot="1">
      <c r="A79" s="1253"/>
      <c r="B79" s="116" t="s">
        <v>2439</v>
      </c>
      <c r="C79" s="148">
        <f>(SUM(C77:C78)/9*100)</f>
        <v>33.333333333333329</v>
      </c>
      <c r="D79" s="148">
        <f>(SUM(D77:D78)/10)*100</f>
        <v>60</v>
      </c>
      <c r="E79" s="149">
        <f>(C79+D79)/2</f>
        <v>46.666666666666664</v>
      </c>
      <c r="F79" s="150"/>
      <c r="G79" s="151"/>
      <c r="H79" s="152"/>
      <c r="I79" s="153"/>
      <c r="J79" s="154"/>
    </row>
    <row r="80" spans="1:10" ht="15" customHeight="1" thickBot="1">
      <c r="A80" s="1253"/>
      <c r="B80" s="44" t="s">
        <v>1207</v>
      </c>
      <c r="C80" s="128">
        <v>20</v>
      </c>
      <c r="D80" s="129" t="s">
        <v>2502</v>
      </c>
      <c r="E80" s="130">
        <v>27</v>
      </c>
      <c r="F80" s="118"/>
      <c r="G80" s="119"/>
      <c r="H80" s="131"/>
      <c r="I80" s="132"/>
      <c r="J80" s="133"/>
    </row>
    <row r="81" spans="1:10" ht="76.5" customHeight="1" thickBot="1">
      <c r="A81" s="1253"/>
      <c r="B81" s="134" t="s">
        <v>2503</v>
      </c>
      <c r="C81" s="135">
        <f>'Assessment Sheet'!D502</f>
        <v>8</v>
      </c>
      <c r="D81" s="135">
        <f>'Assessment Sheet'!D506</f>
        <v>2</v>
      </c>
      <c r="E81" s="136">
        <f>C81+D81</f>
        <v>10</v>
      </c>
      <c r="F81" s="137" t="s">
        <v>2668</v>
      </c>
      <c r="G81" s="186">
        <v>13.1</v>
      </c>
      <c r="H81" s="138" t="s">
        <v>2774</v>
      </c>
      <c r="I81" s="139" t="s">
        <v>2775</v>
      </c>
      <c r="J81" s="140" t="s">
        <v>2776</v>
      </c>
    </row>
    <row r="82" spans="1:10" ht="76.5" customHeight="1" thickBot="1">
      <c r="A82" s="1253"/>
      <c r="B82" s="134" t="s">
        <v>2504</v>
      </c>
      <c r="C82" s="135">
        <f>'Assessment Sheet'!D513</f>
        <v>4</v>
      </c>
      <c r="D82" s="135">
        <f>'Assessment Sheet'!D514</f>
        <v>0</v>
      </c>
      <c r="E82" s="136">
        <f>C82+D82</f>
        <v>4</v>
      </c>
      <c r="F82" s="158" t="s">
        <v>2691</v>
      </c>
      <c r="G82" s="186">
        <v>13.2</v>
      </c>
      <c r="H82" s="141" t="s">
        <v>2774</v>
      </c>
      <c r="I82" s="142" t="s">
        <v>2777</v>
      </c>
      <c r="J82" s="143" t="s">
        <v>2778</v>
      </c>
    </row>
    <row r="83" spans="1:10" ht="76.5" customHeight="1" thickBot="1">
      <c r="A83" s="1253"/>
      <c r="B83" s="134" t="s">
        <v>2505</v>
      </c>
      <c r="C83" s="135">
        <f>'Assessment Sheet'!D521</f>
        <v>5</v>
      </c>
      <c r="D83" s="135">
        <f>'Assessment Sheet'!D524</f>
        <v>3</v>
      </c>
      <c r="E83" s="136">
        <f>C83+D83</f>
        <v>8</v>
      </c>
      <c r="F83" s="137" t="s">
        <v>2668</v>
      </c>
      <c r="G83" s="186">
        <v>13.3</v>
      </c>
      <c r="H83" s="144" t="s">
        <v>2774</v>
      </c>
      <c r="I83" s="145" t="s">
        <v>2779</v>
      </c>
      <c r="J83" s="146" t="s">
        <v>2780</v>
      </c>
    </row>
    <row r="84" spans="1:10" ht="15.75" thickBot="1">
      <c r="A84" s="1253"/>
      <c r="B84" s="116" t="s">
        <v>2439</v>
      </c>
      <c r="C84" s="148">
        <f>(SUM(C81:C83)/20*100)</f>
        <v>85</v>
      </c>
      <c r="D84" s="148">
        <f>(SUM(D81:D83)/7)*100</f>
        <v>71.428571428571431</v>
      </c>
      <c r="E84" s="149">
        <f>(C84+D84)/2</f>
        <v>78.214285714285722</v>
      </c>
      <c r="F84" s="150"/>
      <c r="G84" s="151"/>
      <c r="H84" s="152"/>
      <c r="I84" s="153"/>
      <c r="J84" s="154"/>
    </row>
    <row r="85" spans="1:10" ht="15" customHeight="1" thickBot="1">
      <c r="A85" s="1253"/>
      <c r="B85" s="44" t="s">
        <v>1243</v>
      </c>
      <c r="C85" s="128" t="s">
        <v>2471</v>
      </c>
      <c r="D85" s="129">
        <v>24</v>
      </c>
      <c r="E85" s="130">
        <v>34</v>
      </c>
      <c r="F85" s="118"/>
      <c r="G85" s="119"/>
      <c r="H85" s="131"/>
      <c r="I85" s="132"/>
      <c r="J85" s="133"/>
    </row>
    <row r="86" spans="1:10" ht="109.15" customHeight="1" thickBot="1">
      <c r="A86" s="1253"/>
      <c r="B86" s="134" t="s">
        <v>2506</v>
      </c>
      <c r="C86" s="135">
        <f>'Assessment Sheet'!D530</f>
        <v>1</v>
      </c>
      <c r="D86" s="135">
        <f>'Assessment Sheet'!D531</f>
        <v>1</v>
      </c>
      <c r="E86" s="136">
        <f t="shared" ref="E86:E91" si="3">C86+D86</f>
        <v>2</v>
      </c>
      <c r="F86" s="137" t="s">
        <v>2668</v>
      </c>
      <c r="G86" s="186">
        <v>14.1</v>
      </c>
      <c r="H86" s="138" t="s">
        <v>2723</v>
      </c>
      <c r="I86" s="139" t="s">
        <v>2724</v>
      </c>
      <c r="J86" s="140" t="s">
        <v>2725</v>
      </c>
    </row>
    <row r="87" spans="1:10" ht="109.15" customHeight="1" thickBot="1">
      <c r="A87" s="1253"/>
      <c r="B87" s="134" t="s">
        <v>2507</v>
      </c>
      <c r="C87" s="135">
        <f>'Assessment Sheet'!D536</f>
        <v>2</v>
      </c>
      <c r="D87" s="135">
        <f>'Assessment Sheet'!D539</f>
        <v>3</v>
      </c>
      <c r="E87" s="136">
        <f t="shared" si="3"/>
        <v>5</v>
      </c>
      <c r="F87" s="137" t="s">
        <v>2668</v>
      </c>
      <c r="G87" s="186">
        <v>14.2</v>
      </c>
      <c r="H87" s="141" t="s">
        <v>2781</v>
      </c>
      <c r="I87" s="142" t="s">
        <v>2782</v>
      </c>
      <c r="J87" s="143" t="s">
        <v>2783</v>
      </c>
    </row>
    <row r="88" spans="1:10" ht="109.15" customHeight="1" thickBot="1">
      <c r="A88" s="1253"/>
      <c r="B88" s="134" t="s">
        <v>2508</v>
      </c>
      <c r="C88" s="135">
        <f>'Assessment Sheet'!D543</f>
        <v>1</v>
      </c>
      <c r="D88" s="135">
        <f>'Assessment Sheet'!D548</f>
        <v>1</v>
      </c>
      <c r="E88" s="136">
        <f t="shared" si="3"/>
        <v>2</v>
      </c>
      <c r="F88" s="137" t="s">
        <v>2668</v>
      </c>
      <c r="G88" s="186">
        <v>14.3</v>
      </c>
      <c r="H88" s="141" t="s">
        <v>2723</v>
      </c>
      <c r="I88" s="142" t="s">
        <v>2724</v>
      </c>
      <c r="J88" s="143" t="s">
        <v>2725</v>
      </c>
    </row>
    <row r="89" spans="1:10" ht="109.15" customHeight="1" thickBot="1">
      <c r="A89" s="1253"/>
      <c r="B89" s="134" t="s">
        <v>2509</v>
      </c>
      <c r="C89" s="135">
        <f>'Assessment Sheet'!D551</f>
        <v>1</v>
      </c>
      <c r="D89" s="135">
        <f>'Assessment Sheet'!D557</f>
        <v>1</v>
      </c>
      <c r="E89" s="136">
        <f t="shared" si="3"/>
        <v>2</v>
      </c>
      <c r="F89" s="137" t="s">
        <v>2668</v>
      </c>
      <c r="G89" s="186">
        <v>14.4</v>
      </c>
      <c r="H89" s="141" t="s">
        <v>2723</v>
      </c>
      <c r="I89" s="142" t="s">
        <v>2724</v>
      </c>
      <c r="J89" s="143" t="s">
        <v>2725</v>
      </c>
    </row>
    <row r="90" spans="1:10" ht="109.15" customHeight="1" thickBot="1">
      <c r="A90" s="1253"/>
      <c r="B90" s="134" t="s">
        <v>2510</v>
      </c>
      <c r="C90" s="135">
        <f>'Assessment Sheet'!D561</f>
        <v>1</v>
      </c>
      <c r="D90" s="135">
        <f>'Assessment Sheet'!D563</f>
        <v>2</v>
      </c>
      <c r="E90" s="136">
        <f t="shared" si="3"/>
        <v>3</v>
      </c>
      <c r="F90" s="137" t="s">
        <v>2668</v>
      </c>
      <c r="G90" s="186">
        <v>14.5</v>
      </c>
      <c r="H90" s="141" t="s">
        <v>2723</v>
      </c>
      <c r="I90" s="142" t="s">
        <v>2784</v>
      </c>
      <c r="J90" s="143" t="s">
        <v>2785</v>
      </c>
    </row>
    <row r="91" spans="1:10" ht="109.15" customHeight="1" thickBot="1">
      <c r="A91" s="1253"/>
      <c r="B91" s="134" t="s">
        <v>2511</v>
      </c>
      <c r="C91" s="135">
        <f>'Assessment Sheet'!D566</f>
        <v>0</v>
      </c>
      <c r="D91" s="135">
        <f>'Assessment Sheet'!D573</f>
        <v>0</v>
      </c>
      <c r="E91" s="136">
        <f t="shared" si="3"/>
        <v>0</v>
      </c>
      <c r="F91" s="137" t="s">
        <v>2668</v>
      </c>
      <c r="G91" s="186">
        <v>14.6</v>
      </c>
      <c r="H91" s="144" t="s">
        <v>2723</v>
      </c>
      <c r="I91" s="145" t="s">
        <v>2724</v>
      </c>
      <c r="J91" s="146" t="s">
        <v>2725</v>
      </c>
    </row>
    <row r="92" spans="1:10" ht="15.75" thickBot="1">
      <c r="A92" s="1254"/>
      <c r="B92" s="116" t="s">
        <v>2439</v>
      </c>
      <c r="C92" s="148">
        <f>(SUM(C86:C91)/10*100)</f>
        <v>60</v>
      </c>
      <c r="D92" s="148">
        <f>(SUM(D86:D91)/24)*100</f>
        <v>33.333333333333329</v>
      </c>
      <c r="E92" s="149">
        <f>(C92+D92)/2</f>
        <v>46.666666666666664</v>
      </c>
      <c r="F92" s="150"/>
      <c r="G92" s="151"/>
      <c r="H92" s="152"/>
      <c r="I92" s="153"/>
      <c r="J92" s="154"/>
    </row>
    <row r="93" spans="1:10" ht="15" customHeight="1" thickBot="1">
      <c r="A93" s="1249" t="s">
        <v>1291</v>
      </c>
      <c r="B93" s="44" t="s">
        <v>1292</v>
      </c>
      <c r="C93" s="128">
        <v>16</v>
      </c>
      <c r="D93" s="129" t="s">
        <v>2512</v>
      </c>
      <c r="E93" s="130">
        <v>26</v>
      </c>
      <c r="F93" s="118"/>
      <c r="G93" s="119"/>
      <c r="H93" s="168"/>
      <c r="I93" s="169"/>
      <c r="J93" s="170"/>
    </row>
    <row r="94" spans="1:10" ht="120.6" customHeight="1" thickBot="1">
      <c r="A94" s="1250"/>
      <c r="B94" s="134" t="s">
        <v>2513</v>
      </c>
      <c r="C94" s="135">
        <f>'Assessment Sheet'!D581</f>
        <v>2</v>
      </c>
      <c r="D94" s="135">
        <f>'Assessment Sheet'!D582</f>
        <v>0</v>
      </c>
      <c r="E94" s="136">
        <f>C94+D94</f>
        <v>2</v>
      </c>
      <c r="F94" s="137" t="s">
        <v>2668</v>
      </c>
      <c r="G94" s="186">
        <v>15.1</v>
      </c>
      <c r="H94" s="138" t="s">
        <v>2786</v>
      </c>
      <c r="I94" s="139" t="s">
        <v>2787</v>
      </c>
      <c r="J94" s="140" t="s">
        <v>2788</v>
      </c>
    </row>
    <row r="95" spans="1:10" ht="120.6" customHeight="1" thickBot="1">
      <c r="A95" s="1250"/>
      <c r="B95" s="134" t="s">
        <v>2514</v>
      </c>
      <c r="C95" s="135">
        <f>'Assessment Sheet'!D587</f>
        <v>3</v>
      </c>
      <c r="D95" s="135">
        <f>'Assessment Sheet'!D593</f>
        <v>5</v>
      </c>
      <c r="E95" s="136">
        <f>C95+D95</f>
        <v>8</v>
      </c>
      <c r="F95" s="137" t="s">
        <v>2668</v>
      </c>
      <c r="G95" s="186">
        <v>15.2</v>
      </c>
      <c r="H95" s="141" t="s">
        <v>2789</v>
      </c>
      <c r="I95" s="142" t="s">
        <v>2790</v>
      </c>
      <c r="J95" s="143" t="s">
        <v>2791</v>
      </c>
    </row>
    <row r="96" spans="1:10" ht="120.6" customHeight="1" thickBot="1">
      <c r="A96" s="1250"/>
      <c r="B96" s="134" t="s">
        <v>2515</v>
      </c>
      <c r="C96" s="135">
        <f>'Assessment Sheet'!D603</f>
        <v>6</v>
      </c>
      <c r="D96" s="135">
        <f>'Assessment Sheet'!D605</f>
        <v>1</v>
      </c>
      <c r="E96" s="136">
        <f>C96+D96</f>
        <v>7</v>
      </c>
      <c r="F96" s="137" t="s">
        <v>2668</v>
      </c>
      <c r="G96" s="186">
        <v>15.3</v>
      </c>
      <c r="H96" s="141" t="s">
        <v>2789</v>
      </c>
      <c r="I96" s="142" t="s">
        <v>2792</v>
      </c>
      <c r="J96" s="143" t="s">
        <v>2793</v>
      </c>
    </row>
    <row r="97" spans="1:10" ht="120.6" customHeight="1" thickBot="1">
      <c r="A97" s="1250"/>
      <c r="B97" s="134" t="s">
        <v>2516</v>
      </c>
      <c r="C97" s="135">
        <f>'Assessment Sheet'!D609</f>
        <v>1</v>
      </c>
      <c r="D97" s="135">
        <f>'Assessment Sheet'!D610</f>
        <v>1</v>
      </c>
      <c r="E97" s="136">
        <f>C97+D97</f>
        <v>2</v>
      </c>
      <c r="F97" s="137" t="s">
        <v>2668</v>
      </c>
      <c r="G97" s="186">
        <v>15.4</v>
      </c>
      <c r="H97" s="141" t="s">
        <v>2794</v>
      </c>
      <c r="I97" s="142" t="s">
        <v>2795</v>
      </c>
      <c r="J97" s="143" t="s">
        <v>2796</v>
      </c>
    </row>
    <row r="98" spans="1:10" ht="120.6" customHeight="1" thickBot="1">
      <c r="A98" s="1250"/>
      <c r="B98" s="134" t="s">
        <v>2517</v>
      </c>
      <c r="C98" s="135">
        <f>'Assessment Sheet'!D613</f>
        <v>1</v>
      </c>
      <c r="D98" s="135">
        <f>'Assessment Sheet'!D614</f>
        <v>0</v>
      </c>
      <c r="E98" s="136">
        <f>C98+D98</f>
        <v>1</v>
      </c>
      <c r="F98" s="137" t="s">
        <v>2668</v>
      </c>
      <c r="G98" s="186">
        <v>15.5</v>
      </c>
      <c r="H98" s="144" t="s">
        <v>2797</v>
      </c>
      <c r="I98" s="145" t="s">
        <v>2798</v>
      </c>
      <c r="J98" s="146" t="s">
        <v>2799</v>
      </c>
    </row>
    <row r="99" spans="1:10" ht="15.75" thickBot="1">
      <c r="A99" s="1251"/>
      <c r="B99" s="116" t="s">
        <v>2439</v>
      </c>
      <c r="C99" s="148">
        <f>(SUM(C94:C98)/16*100)</f>
        <v>81.25</v>
      </c>
      <c r="D99" s="148">
        <f>(SUM(D94:D98)/10)*100</f>
        <v>70</v>
      </c>
      <c r="E99" s="149">
        <f>(C99+D99)/2</f>
        <v>75.625</v>
      </c>
      <c r="F99" s="150"/>
      <c r="G99" s="151"/>
      <c r="H99" s="171"/>
      <c r="I99" s="11"/>
      <c r="J99" s="172"/>
    </row>
    <row r="100" spans="1:10" ht="15" customHeight="1" thickBot="1">
      <c r="A100" s="1215" t="s">
        <v>1330</v>
      </c>
      <c r="B100" s="44" t="s">
        <v>1331</v>
      </c>
      <c r="C100" s="128" t="s">
        <v>2518</v>
      </c>
      <c r="D100" s="129" t="s">
        <v>2519</v>
      </c>
      <c r="E100" s="130">
        <v>4</v>
      </c>
      <c r="F100" s="118"/>
      <c r="G100" s="119"/>
      <c r="H100" s="173"/>
      <c r="I100" s="174"/>
      <c r="J100" s="175"/>
    </row>
    <row r="101" spans="1:10" ht="66" customHeight="1" thickBot="1">
      <c r="A101" s="1216"/>
      <c r="B101" s="134" t="s">
        <v>2520</v>
      </c>
      <c r="C101" s="135">
        <f>'Assessment Sheet'!D623</f>
        <v>2</v>
      </c>
      <c r="D101" s="155">
        <f>'Assessment Sheet'!D624</f>
        <v>0</v>
      </c>
      <c r="E101" s="136">
        <f>C101+D101</f>
        <v>2</v>
      </c>
      <c r="F101" s="158" t="s">
        <v>2691</v>
      </c>
      <c r="G101" s="186">
        <v>16.100000000000001</v>
      </c>
      <c r="H101" s="138" t="s">
        <v>2800</v>
      </c>
      <c r="I101" s="162" t="s">
        <v>2801</v>
      </c>
      <c r="J101" s="176" t="s">
        <v>2802</v>
      </c>
    </row>
    <row r="102" spans="1:10" ht="66" customHeight="1" thickBot="1">
      <c r="A102" s="1216"/>
      <c r="B102" s="134" t="s">
        <v>2521</v>
      </c>
      <c r="C102" s="135">
        <f>'Assessment Sheet'!D628</f>
        <v>2</v>
      </c>
      <c r="D102" s="155">
        <f>'Assessment Sheet'!D629</f>
        <v>0</v>
      </c>
      <c r="E102" s="136">
        <f>C102+D102</f>
        <v>2</v>
      </c>
      <c r="F102" s="158" t="s">
        <v>2691</v>
      </c>
      <c r="G102" s="186">
        <v>16.2</v>
      </c>
      <c r="H102" s="144" t="s">
        <v>2800</v>
      </c>
      <c r="I102" s="165" t="s">
        <v>2803</v>
      </c>
      <c r="J102" s="166" t="s">
        <v>2804</v>
      </c>
    </row>
    <row r="103" spans="1:10" ht="15.75" thickBot="1">
      <c r="A103" s="1216"/>
      <c r="B103" s="116" t="s">
        <v>2439</v>
      </c>
      <c r="C103" s="148">
        <f>(SUM(C101:C102)/4*100)</f>
        <v>100</v>
      </c>
      <c r="D103" s="148">
        <v>100</v>
      </c>
      <c r="E103" s="149">
        <f>(C103+D103)/2</f>
        <v>100</v>
      </c>
      <c r="F103" s="150"/>
      <c r="G103" s="151"/>
      <c r="H103" s="152"/>
      <c r="I103" s="153"/>
      <c r="J103" s="154"/>
    </row>
    <row r="104" spans="1:10" ht="15" customHeight="1" thickBot="1">
      <c r="A104" s="1216"/>
      <c r="B104" s="44" t="s">
        <v>1342</v>
      </c>
      <c r="C104" s="128" t="s">
        <v>2522</v>
      </c>
      <c r="D104" s="129" t="s">
        <v>2522</v>
      </c>
      <c r="E104" s="130">
        <v>6</v>
      </c>
      <c r="F104" s="118"/>
      <c r="G104" s="119"/>
      <c r="H104" s="131"/>
      <c r="I104" s="132"/>
      <c r="J104" s="133"/>
    </row>
    <row r="105" spans="1:10" ht="79.5" customHeight="1" thickBot="1">
      <c r="A105" s="1216"/>
      <c r="B105" s="134" t="s">
        <v>2523</v>
      </c>
      <c r="C105" s="135">
        <f>'Assessment Sheet'!D635</f>
        <v>1</v>
      </c>
      <c r="D105" s="135">
        <f>'Assessment Sheet'!D636</f>
        <v>1</v>
      </c>
      <c r="E105" s="136">
        <f>C105+D105</f>
        <v>2</v>
      </c>
      <c r="F105" s="137" t="s">
        <v>2668</v>
      </c>
      <c r="G105" s="186">
        <v>17.100000000000001</v>
      </c>
      <c r="H105" s="138" t="s">
        <v>2805</v>
      </c>
      <c r="I105" s="162" t="s">
        <v>2806</v>
      </c>
      <c r="J105" s="176" t="s">
        <v>2807</v>
      </c>
    </row>
    <row r="106" spans="1:10" ht="79.5" customHeight="1" thickBot="1">
      <c r="A106" s="1216"/>
      <c r="B106" s="177" t="s">
        <v>2524</v>
      </c>
      <c r="C106" s="135">
        <f>'Assessment Sheet'!D640</f>
        <v>2</v>
      </c>
      <c r="D106" s="135">
        <f>'Assessment Sheet'!D642</f>
        <v>2</v>
      </c>
      <c r="E106" s="136">
        <f>C106+D106</f>
        <v>4</v>
      </c>
      <c r="F106" s="137" t="s">
        <v>2668</v>
      </c>
      <c r="G106" s="186">
        <v>17.2</v>
      </c>
      <c r="H106" s="144" t="s">
        <v>2805</v>
      </c>
      <c r="I106" s="165" t="s">
        <v>2808</v>
      </c>
      <c r="J106" s="166" t="s">
        <v>2809</v>
      </c>
    </row>
    <row r="107" spans="1:10" ht="16.5" thickTop="1" thickBot="1">
      <c r="A107" s="1239"/>
      <c r="B107" s="116" t="s">
        <v>2439</v>
      </c>
      <c r="C107" s="148">
        <f>(SUM(C105:C106)/3*100)</f>
        <v>100</v>
      </c>
      <c r="D107" s="148">
        <f>(SUM(D105:D106)/3)*100</f>
        <v>100</v>
      </c>
      <c r="E107" s="188">
        <f>(C107+D107)/2</f>
        <v>100</v>
      </c>
      <c r="F107" s="1240"/>
      <c r="G107" s="1241"/>
      <c r="H107" s="1241"/>
      <c r="I107" s="1241"/>
      <c r="J107" s="1242"/>
    </row>
    <row r="108" spans="1:10" ht="19.149999999999999" customHeight="1" thickBot="1">
      <c r="A108" s="178"/>
      <c r="B108" s="111" t="s">
        <v>2525</v>
      </c>
      <c r="C108" s="179">
        <v>247</v>
      </c>
      <c r="D108" s="180">
        <v>180</v>
      </c>
      <c r="E108" s="189">
        <v>427</v>
      </c>
      <c r="F108" s="1243"/>
      <c r="G108" s="1244"/>
      <c r="H108" s="1244"/>
      <c r="I108" s="1244"/>
      <c r="J108" s="1245"/>
    </row>
    <row r="109" spans="1:10" ht="19.149999999999999" customHeight="1" thickBot="1">
      <c r="A109" s="178"/>
      <c r="B109" s="44" t="s">
        <v>2526</v>
      </c>
      <c r="C109" s="181">
        <v>0.57999999999999996</v>
      </c>
      <c r="D109" s="182">
        <v>0.42</v>
      </c>
      <c r="E109" s="190"/>
      <c r="F109" s="1246"/>
      <c r="G109" s="1247"/>
      <c r="H109" s="1247"/>
      <c r="I109" s="1247"/>
      <c r="J109" s="1248"/>
    </row>
  </sheetData>
  <autoFilter ref="F1:F109" xr:uid="{065EC85E-3561-4804-94EC-7A2982D29814}"/>
  <mergeCells count="16">
    <mergeCell ref="J3:J5"/>
    <mergeCell ref="A1:G1"/>
    <mergeCell ref="H2:J2"/>
    <mergeCell ref="H1:J1"/>
    <mergeCell ref="I3:I5"/>
    <mergeCell ref="A2:F2"/>
    <mergeCell ref="A5:A16"/>
    <mergeCell ref="G3:G5"/>
    <mergeCell ref="F3:F5"/>
    <mergeCell ref="C3:E3"/>
    <mergeCell ref="H3:H5"/>
    <mergeCell ref="A100:A107"/>
    <mergeCell ref="F107:J109"/>
    <mergeCell ref="A93:A99"/>
    <mergeCell ref="A24:A92"/>
    <mergeCell ref="A17:A23"/>
  </mergeCells>
  <pageMargins left="0.7" right="0.7" top="0.75" bottom="0.75" header="0.3" footer="0.3"/>
  <pageSetup paperSize="9" scale="33" orientation="portrait" verticalDpi="300" r:id="rId1"/>
  <headerFooter>
    <oddHeader xml:space="preserve">&amp;L*Only for use with Pervade CS Conversion module© </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2EA79-F9B3-495D-8DF1-5A15C7C9B090}">
  <sheetPr filterMode="1"/>
  <dimension ref="A1:I107"/>
  <sheetViews>
    <sheetView zoomScale="85" zoomScaleNormal="85" workbookViewId="0">
      <selection activeCell="J1" sqref="J1"/>
    </sheetView>
  </sheetViews>
  <sheetFormatPr defaultColWidth="8.7109375" defaultRowHeight="15"/>
  <cols>
    <col min="1" max="1" width="8.7109375" style="60"/>
    <col min="2" max="2" width="81.5703125" style="183" customWidth="1"/>
    <col min="3" max="3" width="8.7109375" style="8"/>
    <col min="4" max="4" width="8.7109375" style="216"/>
    <col min="5" max="5" width="16" style="184" customWidth="1"/>
    <col min="6" max="6" width="20.28515625" style="184" customWidth="1"/>
    <col min="7" max="7" width="26.7109375" style="184" customWidth="1"/>
    <col min="8" max="8" width="43" style="183" customWidth="1"/>
    <col min="9" max="9" width="29.28515625" style="183" customWidth="1"/>
    <col min="10" max="16384" width="8.7109375" style="60"/>
  </cols>
  <sheetData>
    <row r="1" spans="1:9" ht="34.15" customHeight="1" thickBot="1">
      <c r="A1" s="336" t="s">
        <v>2810</v>
      </c>
      <c r="B1" s="337"/>
      <c r="C1" s="337"/>
      <c r="D1" s="337"/>
      <c r="E1" s="337"/>
      <c r="F1" s="337"/>
      <c r="G1" s="338"/>
      <c r="H1" s="1277" t="s">
        <v>2811</v>
      </c>
      <c r="I1" s="1278"/>
    </row>
    <row r="2" spans="1:9" ht="31.15" customHeight="1" thickBot="1">
      <c r="A2" s="1264" t="s">
        <v>2659</v>
      </c>
      <c r="B2" s="1265"/>
      <c r="C2" s="1265"/>
      <c r="D2" s="1265"/>
      <c r="E2" s="1265"/>
      <c r="F2" s="1266"/>
      <c r="G2" s="1268" t="s">
        <v>2664</v>
      </c>
      <c r="H2" s="1255" t="s">
        <v>2665</v>
      </c>
      <c r="I2" s="1255" t="s">
        <v>2812</v>
      </c>
    </row>
    <row r="3" spans="1:9" ht="15" customHeight="1" thickBot="1">
      <c r="A3" s="120" t="s">
        <v>2412</v>
      </c>
      <c r="B3" s="191" t="s">
        <v>2413</v>
      </c>
      <c r="C3" s="1274" t="s">
        <v>2414</v>
      </c>
      <c r="D3" s="1275"/>
      <c r="E3" s="1276"/>
      <c r="F3" s="1282" t="s">
        <v>2663</v>
      </c>
      <c r="G3" s="1269"/>
      <c r="H3" s="1256"/>
      <c r="I3" s="1256"/>
    </row>
    <row r="4" spans="1:9" ht="15.75" thickBot="1">
      <c r="A4" s="122" t="s">
        <v>2417</v>
      </c>
      <c r="B4" s="123" t="s">
        <v>2418</v>
      </c>
      <c r="C4" s="124" t="s">
        <v>2419</v>
      </c>
      <c r="D4" s="125" t="s">
        <v>2420</v>
      </c>
      <c r="E4" s="126" t="s">
        <v>2421</v>
      </c>
      <c r="F4" s="1283"/>
      <c r="G4" s="1269"/>
      <c r="H4" s="1256"/>
      <c r="I4" s="1256"/>
    </row>
    <row r="5" spans="1:9" ht="15.6" customHeight="1" thickTop="1" thickBot="1">
      <c r="A5" s="1267" t="s">
        <v>736</v>
      </c>
      <c r="B5" s="127" t="s">
        <v>2426</v>
      </c>
      <c r="C5" s="128">
        <v>7</v>
      </c>
      <c r="D5" s="129" t="s">
        <v>2427</v>
      </c>
      <c r="E5" s="130">
        <v>20</v>
      </c>
      <c r="F5" s="1284"/>
      <c r="G5" s="1270"/>
      <c r="H5" s="1257"/>
      <c r="I5" s="1257"/>
    </row>
    <row r="6" spans="1:9" ht="39" customHeight="1" thickBot="1">
      <c r="A6" s="1253"/>
      <c r="B6" s="26" t="s">
        <v>2428</v>
      </c>
      <c r="C6" s="135">
        <f>'Assessment Sheet'!D9</f>
        <v>4</v>
      </c>
      <c r="D6" s="135">
        <f>'Assessment Sheet'!D12</f>
        <v>2</v>
      </c>
      <c r="E6" s="136">
        <f>C6+D6</f>
        <v>6</v>
      </c>
      <c r="F6" s="192" t="s">
        <v>2691</v>
      </c>
      <c r="G6" s="186">
        <v>1.1000000000000001</v>
      </c>
      <c r="H6" s="1285" t="s">
        <v>2813</v>
      </c>
      <c r="I6" s="1286"/>
    </row>
    <row r="7" spans="1:9" ht="39" customHeight="1" thickBot="1">
      <c r="A7" s="1253"/>
      <c r="B7" s="26" t="s">
        <v>2431</v>
      </c>
      <c r="C7" s="135">
        <f>'Assessment Sheet'!D16</f>
        <v>2</v>
      </c>
      <c r="D7" s="135">
        <f>'Assessment Sheet'!D20</f>
        <v>3</v>
      </c>
      <c r="E7" s="136">
        <f>C7+D7</f>
        <v>5</v>
      </c>
      <c r="F7" s="192" t="s">
        <v>2691</v>
      </c>
      <c r="G7" s="186">
        <v>1.2</v>
      </c>
      <c r="H7" s="1287"/>
      <c r="I7" s="1288"/>
    </row>
    <row r="8" spans="1:9" ht="39" customHeight="1" thickBot="1">
      <c r="A8" s="1253"/>
      <c r="B8" s="26" t="s">
        <v>2436</v>
      </c>
      <c r="C8" s="135">
        <f>'Assessment Sheet'!D23</f>
        <v>1</v>
      </c>
      <c r="D8" s="135">
        <f>'Assessment Sheet'!D29</f>
        <v>6</v>
      </c>
      <c r="E8" s="136">
        <f>C8+D8</f>
        <v>7</v>
      </c>
      <c r="F8" s="192" t="s">
        <v>2691</v>
      </c>
      <c r="G8" s="186">
        <v>1.3</v>
      </c>
      <c r="H8" s="1289"/>
      <c r="I8" s="1290"/>
    </row>
    <row r="9" spans="1:9" ht="15" hidden="1" customHeight="1" thickBot="1">
      <c r="A9" s="1253"/>
      <c r="B9" s="193" t="s">
        <v>2678</v>
      </c>
      <c r="C9" s="135">
        <f>'Assessment Sheet'!D35</f>
        <v>0</v>
      </c>
      <c r="D9" s="135">
        <f>'Assessment Sheet'!D36</f>
        <v>0</v>
      </c>
      <c r="E9" s="194">
        <f>C9+D9</f>
        <v>0</v>
      </c>
      <c r="F9" s="195"/>
      <c r="G9" s="196" t="s">
        <v>10</v>
      </c>
      <c r="H9" s="195"/>
      <c r="I9" s="195"/>
    </row>
    <row r="10" spans="1:9" ht="15.75" hidden="1" thickBot="1">
      <c r="A10" s="1253"/>
      <c r="B10" s="147" t="s">
        <v>2439</v>
      </c>
      <c r="C10" s="148">
        <f>(SUM(C6:C9)/7)*100</f>
        <v>100</v>
      </c>
      <c r="D10" s="148">
        <f>(SUM(D6:D9)/13)*100</f>
        <v>84.615384615384613</v>
      </c>
      <c r="E10" s="149">
        <f>(C10+D10)/2</f>
        <v>92.307692307692307</v>
      </c>
      <c r="F10" s="150"/>
      <c r="G10" s="151"/>
      <c r="H10" s="152"/>
      <c r="I10" s="154"/>
    </row>
    <row r="11" spans="1:9" ht="15" customHeight="1" thickBot="1">
      <c r="A11" s="1253"/>
      <c r="B11" s="44" t="s">
        <v>776</v>
      </c>
      <c r="C11" s="128">
        <v>18</v>
      </c>
      <c r="D11" s="129" t="s">
        <v>2440</v>
      </c>
      <c r="E11" s="130">
        <v>33</v>
      </c>
      <c r="F11" s="118"/>
      <c r="G11" s="119"/>
      <c r="H11" s="131"/>
      <c r="I11" s="133"/>
    </row>
    <row r="12" spans="1:9" ht="65.650000000000006" customHeight="1" thickBot="1">
      <c r="A12" s="1253"/>
      <c r="B12" s="26" t="s">
        <v>2444</v>
      </c>
      <c r="C12" s="135">
        <f>'Assessment Sheet'!D45</f>
        <v>3</v>
      </c>
      <c r="D12" s="155">
        <f>'Assessment Sheet'!D50</f>
        <v>5</v>
      </c>
      <c r="E12" s="136">
        <f>C12+D12</f>
        <v>8</v>
      </c>
      <c r="F12" s="192" t="s">
        <v>2691</v>
      </c>
      <c r="G12" s="186">
        <v>2.1</v>
      </c>
      <c r="H12" s="1297" t="s">
        <v>2814</v>
      </c>
      <c r="I12" s="1298" t="s">
        <v>2815</v>
      </c>
    </row>
    <row r="13" spans="1:9" ht="65.650000000000006" customHeight="1" thickBot="1">
      <c r="A13" s="1253"/>
      <c r="B13" s="26" t="s">
        <v>2445</v>
      </c>
      <c r="C13" s="135">
        <f>'Assessment Sheet'!D56</f>
        <v>4</v>
      </c>
      <c r="D13" s="155">
        <f>'Assessment Sheet'!D59</f>
        <v>3</v>
      </c>
      <c r="E13" s="136">
        <f>C13+D13</f>
        <v>7</v>
      </c>
      <c r="F13" s="192" t="s">
        <v>2691</v>
      </c>
      <c r="G13" s="186">
        <v>2.2000000000000002</v>
      </c>
      <c r="H13" s="1292"/>
      <c r="I13" s="1295"/>
    </row>
    <row r="14" spans="1:9" ht="65.650000000000006" customHeight="1" thickBot="1">
      <c r="A14" s="1253"/>
      <c r="B14" s="26" t="s">
        <v>2446</v>
      </c>
      <c r="C14" s="135">
        <f>'Assessment Sheet'!D63</f>
        <v>2</v>
      </c>
      <c r="D14" s="155">
        <f>'Assessment Sheet'!D67</f>
        <v>3</v>
      </c>
      <c r="E14" s="136">
        <f>C14+D14</f>
        <v>5</v>
      </c>
      <c r="F14" s="192" t="s">
        <v>2691</v>
      </c>
      <c r="G14" s="186">
        <v>2.2999999999999998</v>
      </c>
      <c r="H14" s="1292"/>
      <c r="I14" s="1295"/>
    </row>
    <row r="15" spans="1:9" ht="65.650000000000006" customHeight="1" thickBot="1">
      <c r="A15" s="1253"/>
      <c r="B15" s="26" t="s">
        <v>2447</v>
      </c>
      <c r="C15" s="135">
        <f>'Assessment Sheet'!D77</f>
        <v>7</v>
      </c>
      <c r="D15" s="155">
        <f>'Assessment Sheet'!D80</f>
        <v>3</v>
      </c>
      <c r="E15" s="136">
        <f>C15+D15</f>
        <v>10</v>
      </c>
      <c r="F15" s="192" t="s">
        <v>2691</v>
      </c>
      <c r="G15" s="187">
        <v>2.4</v>
      </c>
      <c r="H15" s="1293"/>
      <c r="I15" s="1296"/>
    </row>
    <row r="16" spans="1:9" ht="15.75" hidden="1" thickBot="1">
      <c r="A16" s="1254"/>
      <c r="B16" s="147" t="s">
        <v>2439</v>
      </c>
      <c r="C16" s="148">
        <f>(SUM(C12:C15)/18*100)</f>
        <v>88.888888888888886</v>
      </c>
      <c r="D16" s="148">
        <f>(SUM(D12:D15)/15)*100</f>
        <v>93.333333333333329</v>
      </c>
      <c r="E16" s="149">
        <f>(C16+D16)/2</f>
        <v>91.111111111111114</v>
      </c>
      <c r="F16" s="150"/>
      <c r="G16" s="151"/>
      <c r="H16" s="152"/>
      <c r="I16" s="154"/>
    </row>
    <row r="17" spans="1:9" ht="15" customHeight="1" thickBot="1">
      <c r="A17" s="1249" t="s">
        <v>820</v>
      </c>
      <c r="B17" s="44" t="s">
        <v>821</v>
      </c>
      <c r="C17" s="128" t="s">
        <v>2448</v>
      </c>
      <c r="D17" s="129" t="s">
        <v>2449</v>
      </c>
      <c r="E17" s="130">
        <v>33</v>
      </c>
      <c r="F17" s="118"/>
      <c r="G17" s="119"/>
      <c r="H17" s="131"/>
      <c r="I17" s="133"/>
    </row>
    <row r="18" spans="1:9" ht="46.5" customHeight="1" thickBot="1">
      <c r="A18" s="1250"/>
      <c r="B18" s="26" t="s">
        <v>2450</v>
      </c>
      <c r="C18" s="135">
        <f>'Assessment Sheet'!D92</f>
        <v>4</v>
      </c>
      <c r="D18" s="135">
        <f>'Assessment Sheet'!D93</f>
        <v>0</v>
      </c>
      <c r="E18" s="136">
        <f>C18+D18</f>
        <v>4</v>
      </c>
      <c r="F18" s="192" t="s">
        <v>2691</v>
      </c>
      <c r="G18" s="186">
        <v>3.1</v>
      </c>
      <c r="H18" s="1301" t="s">
        <v>2816</v>
      </c>
      <c r="I18" s="1304" t="s">
        <v>2817</v>
      </c>
    </row>
    <row r="19" spans="1:9" ht="46.5" customHeight="1" thickBot="1">
      <c r="A19" s="1250"/>
      <c r="B19" s="26" t="s">
        <v>2451</v>
      </c>
      <c r="C19" s="135">
        <f>'Assessment Sheet'!D96</f>
        <v>1</v>
      </c>
      <c r="D19" s="135">
        <f>'Assessment Sheet'!D97</f>
        <v>1</v>
      </c>
      <c r="E19" s="136">
        <f>C19+D19</f>
        <v>2</v>
      </c>
      <c r="F19" s="192" t="s">
        <v>2691</v>
      </c>
      <c r="G19" s="186">
        <v>3.2</v>
      </c>
      <c r="H19" s="1302"/>
      <c r="I19" s="1305"/>
    </row>
    <row r="20" spans="1:9" ht="46.5" customHeight="1" thickBot="1">
      <c r="A20" s="1250"/>
      <c r="B20" s="26" t="s">
        <v>2452</v>
      </c>
      <c r="C20" s="135">
        <f>'Assessment Sheet'!D100</f>
        <v>1</v>
      </c>
      <c r="D20" s="135">
        <f>'Assessment Sheet'!D104</f>
        <v>3</v>
      </c>
      <c r="E20" s="136">
        <f>C20+D20</f>
        <v>4</v>
      </c>
      <c r="F20" s="192" t="s">
        <v>2691</v>
      </c>
      <c r="G20" s="186">
        <v>3.3</v>
      </c>
      <c r="H20" s="1302"/>
      <c r="I20" s="1305"/>
    </row>
    <row r="21" spans="1:9" ht="46.5" customHeight="1" thickBot="1">
      <c r="A21" s="1250"/>
      <c r="B21" s="26" t="s">
        <v>2453</v>
      </c>
      <c r="C21" s="135">
        <f>'Assessment Sheet'!D107</f>
        <v>1</v>
      </c>
      <c r="D21" s="135">
        <f>'Assessment Sheet'!D110</f>
        <v>3</v>
      </c>
      <c r="E21" s="136">
        <f>C21+D21</f>
        <v>4</v>
      </c>
      <c r="F21" s="192" t="s">
        <v>2691</v>
      </c>
      <c r="G21" s="186">
        <v>3.4</v>
      </c>
      <c r="H21" s="1302"/>
      <c r="I21" s="1305"/>
    </row>
    <row r="22" spans="1:9" ht="46.5" customHeight="1" thickBot="1">
      <c r="A22" s="1250"/>
      <c r="B22" s="26" t="s">
        <v>2454</v>
      </c>
      <c r="C22" s="135">
        <f>'Assessment Sheet'!D127</f>
        <v>4</v>
      </c>
      <c r="D22" s="135">
        <f>'Assessment Sheet'!D128</f>
        <v>1</v>
      </c>
      <c r="E22" s="136">
        <f>C22+D22</f>
        <v>5</v>
      </c>
      <c r="F22" s="192" t="s">
        <v>2691</v>
      </c>
      <c r="G22" s="187">
        <v>3.5</v>
      </c>
      <c r="H22" s="1303"/>
      <c r="I22" s="1306"/>
    </row>
    <row r="23" spans="1:9" ht="15.75" hidden="1" thickBot="1">
      <c r="A23" s="1251"/>
      <c r="B23" s="147" t="s">
        <v>2439</v>
      </c>
      <c r="C23" s="148">
        <f>(SUM(C18:C22)/24*100)</f>
        <v>45.833333333333329</v>
      </c>
      <c r="D23" s="148">
        <f>(SUM(D18:D22)/9)*100</f>
        <v>88.888888888888886</v>
      </c>
      <c r="E23" s="149">
        <f>(C23+D23)/2</f>
        <v>67.361111111111114</v>
      </c>
      <c r="F23" s="150"/>
      <c r="G23" s="151"/>
      <c r="H23" s="152"/>
      <c r="I23" s="154"/>
    </row>
    <row r="24" spans="1:9" ht="15" customHeight="1" thickBot="1">
      <c r="A24" s="1252" t="s">
        <v>867</v>
      </c>
      <c r="B24" s="44" t="s">
        <v>868</v>
      </c>
      <c r="C24" s="128">
        <v>5</v>
      </c>
      <c r="D24" s="129">
        <v>7</v>
      </c>
      <c r="E24" s="130">
        <v>12</v>
      </c>
      <c r="F24" s="118"/>
      <c r="G24" s="119"/>
      <c r="H24" s="131"/>
      <c r="I24" s="133"/>
    </row>
    <row r="25" spans="1:9" ht="126" customHeight="1" thickBot="1">
      <c r="A25" s="1253"/>
      <c r="B25" s="26" t="s">
        <v>2456</v>
      </c>
      <c r="C25" s="135">
        <f>'Assessment Sheet'!D137</f>
        <v>2</v>
      </c>
      <c r="D25" s="135">
        <f>'Assessment Sheet'!D144</f>
        <v>5</v>
      </c>
      <c r="E25" s="136">
        <f>C25+D25</f>
        <v>7</v>
      </c>
      <c r="F25" s="192" t="s">
        <v>2691</v>
      </c>
      <c r="G25" s="186">
        <v>4.0999999999999996</v>
      </c>
      <c r="H25" s="1297" t="s">
        <v>2818</v>
      </c>
      <c r="I25" s="1298" t="s">
        <v>2819</v>
      </c>
    </row>
    <row r="26" spans="1:9" ht="126" customHeight="1" thickBot="1">
      <c r="A26" s="1253"/>
      <c r="B26" s="26" t="s">
        <v>2457</v>
      </c>
      <c r="C26" s="135">
        <f>'Assessment Sheet'!D149</f>
        <v>3</v>
      </c>
      <c r="D26" s="135">
        <f>'Assessment Sheet'!D150</f>
        <v>0</v>
      </c>
      <c r="E26" s="136">
        <f>C26+D26</f>
        <v>3</v>
      </c>
      <c r="F26" s="192" t="s">
        <v>2691</v>
      </c>
      <c r="G26" s="186">
        <v>4.2</v>
      </c>
      <c r="H26" s="1293"/>
      <c r="I26" s="1296"/>
    </row>
    <row r="27" spans="1:9" ht="14.65" hidden="1" customHeight="1" thickBot="1">
      <c r="A27" s="1253"/>
      <c r="B27" s="193" t="s">
        <v>2458</v>
      </c>
      <c r="C27" s="135">
        <f>'Assessment Sheet'!D154</f>
        <v>2</v>
      </c>
      <c r="D27" s="135">
        <f>'Assessment Sheet'!D155</f>
        <v>1</v>
      </c>
      <c r="E27" s="194">
        <f>C27+D27</f>
        <v>3</v>
      </c>
      <c r="F27" s="195"/>
      <c r="G27" s="196" t="s">
        <v>10</v>
      </c>
      <c r="H27" s="195"/>
      <c r="I27" s="195"/>
    </row>
    <row r="28" spans="1:9" ht="15.75" hidden="1" thickBot="1">
      <c r="A28" s="1253"/>
      <c r="B28" s="147" t="s">
        <v>2439</v>
      </c>
      <c r="C28" s="148">
        <f>(SUM(C25:C27)/8*100)</f>
        <v>87.5</v>
      </c>
      <c r="D28" s="148">
        <f>(SUM(D25:D27)/8)*100</f>
        <v>75</v>
      </c>
      <c r="E28" s="149">
        <f>(C28+D28)/2</f>
        <v>81.25</v>
      </c>
      <c r="F28" s="150"/>
      <c r="G28" s="151"/>
      <c r="H28" s="152"/>
      <c r="I28" s="154"/>
    </row>
    <row r="29" spans="1:9" ht="15" customHeight="1" thickBot="1">
      <c r="A29" s="1253"/>
      <c r="B29" s="44" t="s">
        <v>892</v>
      </c>
      <c r="C29" s="128">
        <v>8</v>
      </c>
      <c r="D29" s="129">
        <v>5</v>
      </c>
      <c r="E29" s="130">
        <v>13</v>
      </c>
      <c r="F29" s="118"/>
      <c r="G29" s="119"/>
      <c r="H29" s="131"/>
      <c r="I29" s="133"/>
    </row>
    <row r="30" spans="1:9" ht="15" hidden="1" customHeight="1" thickBot="1">
      <c r="A30" s="1253"/>
      <c r="B30" s="193" t="s">
        <v>2461</v>
      </c>
      <c r="C30" s="135">
        <f>'Assessment Sheet'!D167</f>
        <v>6</v>
      </c>
      <c r="D30" s="135">
        <f>'Assessment Sheet'!D170</f>
        <v>3</v>
      </c>
      <c r="E30" s="194">
        <f t="shared" ref="E30:E35" si="0">C30+D30</f>
        <v>9</v>
      </c>
      <c r="F30" s="195"/>
      <c r="G30" s="196" t="s">
        <v>10</v>
      </c>
      <c r="H30" s="195"/>
      <c r="I30" s="195"/>
    </row>
    <row r="31" spans="1:9" ht="69" customHeight="1" thickBot="1">
      <c r="A31" s="1253"/>
      <c r="B31" s="26" t="s">
        <v>2462</v>
      </c>
      <c r="C31" s="135">
        <f>'Assessment Sheet'!D176</f>
        <v>3</v>
      </c>
      <c r="D31" s="135">
        <f>'Assessment Sheet'!D177</f>
        <v>1</v>
      </c>
      <c r="E31" s="136">
        <f t="shared" si="0"/>
        <v>4</v>
      </c>
      <c r="F31" s="192" t="s">
        <v>2691</v>
      </c>
      <c r="G31" s="186">
        <v>5.2</v>
      </c>
      <c r="H31" s="200" t="s">
        <v>2813</v>
      </c>
      <c r="I31" s="201"/>
    </row>
    <row r="32" spans="1:9" ht="15" hidden="1" customHeight="1" thickBot="1">
      <c r="A32" s="1253"/>
      <c r="B32" s="193" t="s">
        <v>2463</v>
      </c>
      <c r="C32" s="135">
        <f>'Assessment Sheet'!D180</f>
        <v>1</v>
      </c>
      <c r="D32" s="135">
        <f>'Assessment Sheet'!D184</f>
        <v>2</v>
      </c>
      <c r="E32" s="194">
        <f t="shared" si="0"/>
        <v>3</v>
      </c>
      <c r="F32" s="195"/>
      <c r="G32" s="196" t="s">
        <v>10</v>
      </c>
      <c r="H32" s="202"/>
      <c r="I32" s="195"/>
    </row>
    <row r="33" spans="1:9" ht="15" hidden="1" customHeight="1" thickBot="1">
      <c r="A33" s="1253"/>
      <c r="B33" s="193" t="s">
        <v>2464</v>
      </c>
      <c r="C33" s="135">
        <f>'Assessment Sheet'!D187</f>
        <v>0</v>
      </c>
      <c r="D33" s="135">
        <f>'Assessment Sheet'!D189</f>
        <v>0</v>
      </c>
      <c r="E33" s="194">
        <f t="shared" si="0"/>
        <v>0</v>
      </c>
      <c r="F33" s="195"/>
      <c r="G33" s="196" t="s">
        <v>10</v>
      </c>
      <c r="H33" s="202"/>
      <c r="I33" s="195"/>
    </row>
    <row r="34" spans="1:9" ht="15" hidden="1" customHeight="1" thickBot="1">
      <c r="A34" s="1253"/>
      <c r="B34" s="193" t="s">
        <v>2465</v>
      </c>
      <c r="C34" s="135">
        <f>'Assessment Sheet'!D197</f>
        <v>2</v>
      </c>
      <c r="D34" s="135">
        <f>'Assessment Sheet'!D202</f>
        <v>1</v>
      </c>
      <c r="E34" s="194">
        <f t="shared" si="0"/>
        <v>3</v>
      </c>
      <c r="F34" s="195"/>
      <c r="G34" s="196" t="s">
        <v>10</v>
      </c>
      <c r="H34" s="203"/>
      <c r="I34" s="204"/>
    </row>
    <row r="35" spans="1:9" ht="94.5" customHeight="1" thickBot="1">
      <c r="A35" s="1253"/>
      <c r="B35" s="26" t="s">
        <v>2466</v>
      </c>
      <c r="C35" s="135">
        <f>'Assessment Sheet'!D208</f>
        <v>4</v>
      </c>
      <c r="D35" s="135">
        <f>'Assessment Sheet'!D212</f>
        <v>2</v>
      </c>
      <c r="E35" s="136">
        <f t="shared" si="0"/>
        <v>6</v>
      </c>
      <c r="F35" s="192" t="s">
        <v>2691</v>
      </c>
      <c r="G35" s="187">
        <v>5.6</v>
      </c>
      <c r="H35" s="205" t="s">
        <v>2813</v>
      </c>
      <c r="I35" s="206"/>
    </row>
    <row r="36" spans="1:9" ht="15.75" hidden="1" thickBot="1">
      <c r="A36" s="1253"/>
      <c r="B36" s="147" t="s">
        <v>2439</v>
      </c>
      <c r="C36" s="148">
        <f>(SUM(C30:C35)/23*100)</f>
        <v>69.565217391304344</v>
      </c>
      <c r="D36" s="148">
        <f>(SUM(D30:D35)/19)*100</f>
        <v>47.368421052631575</v>
      </c>
      <c r="E36" s="149">
        <f>(C36+D36)/2</f>
        <v>58.46681922196796</v>
      </c>
      <c r="F36" s="150"/>
      <c r="G36" s="151"/>
      <c r="H36" s="152"/>
      <c r="I36" s="154"/>
    </row>
    <row r="37" spans="1:9" ht="15" customHeight="1" thickBot="1">
      <c r="A37" s="1253"/>
      <c r="B37" s="193" t="s">
        <v>948</v>
      </c>
      <c r="C37" s="887" t="s">
        <v>2467</v>
      </c>
      <c r="D37" s="887" t="s">
        <v>2468</v>
      </c>
      <c r="E37" s="888">
        <v>7</v>
      </c>
      <c r="F37" s="790"/>
      <c r="G37" s="884"/>
      <c r="H37" s="885"/>
      <c r="I37" s="886"/>
    </row>
    <row r="38" spans="1:9" ht="35.65" hidden="1" customHeight="1" thickBot="1">
      <c r="A38" s="1253"/>
      <c r="B38" s="193" t="s">
        <v>2469</v>
      </c>
      <c r="C38" s="135">
        <f>'Assessment Sheet'!D218</f>
        <v>0.5</v>
      </c>
      <c r="D38" s="135">
        <f>'Assessment Sheet'!D224</f>
        <v>3.5</v>
      </c>
      <c r="E38" s="194">
        <f>C38+D38</f>
        <v>4</v>
      </c>
      <c r="F38" s="195"/>
      <c r="G38" s="196" t="s">
        <v>10</v>
      </c>
      <c r="H38" s="195"/>
      <c r="I38" s="195"/>
    </row>
    <row r="39" spans="1:9" ht="15.75" hidden="1" thickBot="1">
      <c r="A39" s="1253"/>
      <c r="B39" s="147" t="s">
        <v>2439</v>
      </c>
      <c r="C39" s="148">
        <f>(SUM(C38:C38)/1*100)</f>
        <v>50</v>
      </c>
      <c r="D39" s="148">
        <f>(SUM(D38:D38)/6)*100</f>
        <v>58.333333333333336</v>
      </c>
      <c r="E39" s="149">
        <f>(C39+D39)/2</f>
        <v>54.166666666666671</v>
      </c>
      <c r="F39" s="150"/>
      <c r="G39" s="151"/>
      <c r="H39" s="152"/>
      <c r="I39" s="154"/>
    </row>
    <row r="40" spans="1:9" ht="15" customHeight="1" thickBot="1">
      <c r="A40" s="1253"/>
      <c r="B40" s="44" t="s">
        <v>959</v>
      </c>
      <c r="C40" s="128" t="s">
        <v>2470</v>
      </c>
      <c r="D40" s="129" t="s">
        <v>2471</v>
      </c>
      <c r="E40" s="130">
        <v>31</v>
      </c>
      <c r="F40" s="118"/>
      <c r="G40" s="119"/>
      <c r="H40" s="131"/>
      <c r="I40" s="133"/>
    </row>
    <row r="41" spans="1:9" ht="47.65" customHeight="1" thickBot="1">
      <c r="A41" s="1253"/>
      <c r="B41" s="26" t="s">
        <v>2472</v>
      </c>
      <c r="C41" s="135">
        <f>'Assessment Sheet'!D236</f>
        <v>7</v>
      </c>
      <c r="D41" s="135">
        <f>'Assessment Sheet'!D237</f>
        <v>0</v>
      </c>
      <c r="E41" s="136">
        <f>C41+D41</f>
        <v>7</v>
      </c>
      <c r="F41" s="192" t="s">
        <v>2691</v>
      </c>
      <c r="G41" s="186">
        <v>7.1</v>
      </c>
      <c r="H41" s="1297" t="s">
        <v>2820</v>
      </c>
      <c r="I41" s="197" t="s">
        <v>2821</v>
      </c>
    </row>
    <row r="42" spans="1:9" ht="47.65" customHeight="1" thickBot="1">
      <c r="A42" s="1253"/>
      <c r="B42" s="26" t="s">
        <v>2473</v>
      </c>
      <c r="C42" s="135">
        <f>'Assessment Sheet'!D243</f>
        <v>3</v>
      </c>
      <c r="D42" s="135">
        <f>'Assessment Sheet'!D246</f>
        <v>0</v>
      </c>
      <c r="E42" s="136">
        <f>C42+D42</f>
        <v>3</v>
      </c>
      <c r="F42" s="192" t="s">
        <v>2691</v>
      </c>
      <c r="G42" s="186">
        <v>7.2</v>
      </c>
      <c r="H42" s="1292"/>
      <c r="I42" s="198"/>
    </row>
    <row r="43" spans="1:9" ht="47.65" customHeight="1" thickBot="1">
      <c r="A43" s="1253"/>
      <c r="B43" s="26" t="s">
        <v>2474</v>
      </c>
      <c r="C43" s="135">
        <f>'Assessment Sheet'!D254</f>
        <v>4</v>
      </c>
      <c r="D43" s="135">
        <f>'Assessment Sheet'!D260</f>
        <v>4</v>
      </c>
      <c r="E43" s="136">
        <f>C43+D43</f>
        <v>8</v>
      </c>
      <c r="F43" s="192" t="s">
        <v>2691</v>
      </c>
      <c r="G43" s="186">
        <v>7.3</v>
      </c>
      <c r="H43" s="1292"/>
      <c r="I43" s="198"/>
    </row>
    <row r="44" spans="1:9" ht="47.65" customHeight="1" thickBot="1">
      <c r="A44" s="1253"/>
      <c r="B44" s="26" t="s">
        <v>2475</v>
      </c>
      <c r="C44" s="135">
        <f>'Assessment Sheet'!D266</f>
        <v>4</v>
      </c>
      <c r="D44" s="135">
        <f>'Assessment Sheet'!D267</f>
        <v>1</v>
      </c>
      <c r="E44" s="136">
        <f>C44+D44</f>
        <v>5</v>
      </c>
      <c r="F44" s="192" t="s">
        <v>2691</v>
      </c>
      <c r="G44" s="187">
        <v>7.4</v>
      </c>
      <c r="H44" s="1293"/>
      <c r="I44" s="199"/>
    </row>
    <row r="45" spans="1:9" ht="15.75" hidden="1" thickBot="1">
      <c r="A45" s="1253"/>
      <c r="B45" s="147" t="s">
        <v>2439</v>
      </c>
      <c r="C45" s="148">
        <f>(SUM(C41:C44)/21*100)</f>
        <v>85.714285714285708</v>
      </c>
      <c r="D45" s="148">
        <f>(SUM(D41:D44)/10)*100</f>
        <v>50</v>
      </c>
      <c r="E45" s="149">
        <f>(C45+D45)/2</f>
        <v>67.857142857142861</v>
      </c>
      <c r="F45" s="150"/>
      <c r="G45" s="151"/>
      <c r="H45" s="152"/>
      <c r="I45" s="154"/>
    </row>
    <row r="46" spans="1:9" ht="18" customHeight="1" thickBot="1">
      <c r="A46" s="1253"/>
      <c r="B46" s="44" t="s">
        <v>1000</v>
      </c>
      <c r="C46" s="128" t="s">
        <v>2440</v>
      </c>
      <c r="D46" s="129" t="s">
        <v>2468</v>
      </c>
      <c r="E46" s="130">
        <v>21</v>
      </c>
      <c r="F46" s="118"/>
      <c r="G46" s="119"/>
      <c r="H46" s="131"/>
      <c r="I46" s="133"/>
    </row>
    <row r="47" spans="1:9" ht="79.150000000000006" customHeight="1" thickBot="1">
      <c r="A47" s="1253"/>
      <c r="B47" s="26" t="s">
        <v>2476</v>
      </c>
      <c r="C47" s="135">
        <f>'Assessment Sheet'!D276</f>
        <v>4</v>
      </c>
      <c r="D47" s="135">
        <f>'Assessment Sheet'!D277</f>
        <v>0</v>
      </c>
      <c r="E47" s="136">
        <f>C47+D47</f>
        <v>4</v>
      </c>
      <c r="F47" s="192" t="s">
        <v>2691</v>
      </c>
      <c r="G47" s="186">
        <v>8.1</v>
      </c>
      <c r="H47" s="1297" t="s">
        <v>2822</v>
      </c>
      <c r="I47" s="1298" t="s">
        <v>2823</v>
      </c>
    </row>
    <row r="48" spans="1:9" ht="79.150000000000006" customHeight="1" thickBot="1">
      <c r="A48" s="1253"/>
      <c r="B48" s="26" t="s">
        <v>2477</v>
      </c>
      <c r="C48" s="135">
        <f>'Assessment Sheet'!D289</f>
        <v>9</v>
      </c>
      <c r="D48" s="135">
        <f>'Assessment Sheet'!D293</f>
        <v>3</v>
      </c>
      <c r="E48" s="136">
        <f>C48+D48</f>
        <v>12</v>
      </c>
      <c r="F48" s="192" t="s">
        <v>2691</v>
      </c>
      <c r="G48" s="186">
        <v>8.1999999999999993</v>
      </c>
      <c r="H48" s="1292"/>
      <c r="I48" s="1295"/>
    </row>
    <row r="49" spans="1:9" ht="79.150000000000006" customHeight="1" thickBot="1">
      <c r="A49" s="1253"/>
      <c r="B49" s="26" t="s">
        <v>2478</v>
      </c>
      <c r="C49" s="135">
        <f>'Assessment Sheet'!D296</f>
        <v>0</v>
      </c>
      <c r="D49" s="135">
        <f>'Assessment Sheet'!D298</f>
        <v>0</v>
      </c>
      <c r="E49" s="136">
        <f>C49+D49</f>
        <v>0</v>
      </c>
      <c r="F49" s="192" t="s">
        <v>2691</v>
      </c>
      <c r="G49" s="187">
        <v>8.3000000000000007</v>
      </c>
      <c r="H49" s="1293"/>
      <c r="I49" s="1296"/>
    </row>
    <row r="50" spans="1:9" ht="15.75" hidden="1" thickBot="1">
      <c r="A50" s="1253"/>
      <c r="B50" s="147" t="s">
        <v>2439</v>
      </c>
      <c r="C50" s="148">
        <f>(SUM(C47:C49)/15*100)</f>
        <v>86.666666666666671</v>
      </c>
      <c r="D50" s="148">
        <f>(SUM(D47:D49)/6)*100</f>
        <v>50</v>
      </c>
      <c r="E50" s="149">
        <f>(C50+D50)/2</f>
        <v>68.333333333333343</v>
      </c>
      <c r="F50" s="150"/>
      <c r="G50" s="151"/>
      <c r="H50" s="152"/>
      <c r="I50" s="154"/>
    </row>
    <row r="51" spans="1:9" ht="15" customHeight="1" thickBot="1">
      <c r="A51" s="1253"/>
      <c r="B51" s="44" t="s">
        <v>1029</v>
      </c>
      <c r="C51" s="128">
        <v>11</v>
      </c>
      <c r="D51" s="129">
        <v>7</v>
      </c>
      <c r="E51" s="130">
        <v>18</v>
      </c>
      <c r="F51" s="118"/>
      <c r="G51" s="119"/>
      <c r="H51" s="131"/>
      <c r="I51" s="133"/>
    </row>
    <row r="52" spans="1:9" ht="122.65" customHeight="1" thickBot="1">
      <c r="A52" s="1253"/>
      <c r="B52" s="26" t="s">
        <v>2480</v>
      </c>
      <c r="C52" s="135">
        <f>'Assessment Sheet'!D311</f>
        <v>7</v>
      </c>
      <c r="D52" s="135">
        <f>'Assessment Sheet'!D315</f>
        <v>4</v>
      </c>
      <c r="E52" s="136">
        <f>C52+D52</f>
        <v>11</v>
      </c>
      <c r="F52" s="192" t="s">
        <v>2691</v>
      </c>
      <c r="G52" s="186">
        <v>9.1</v>
      </c>
      <c r="H52" s="138" t="s">
        <v>2824</v>
      </c>
      <c r="I52" s="207" t="s">
        <v>2825</v>
      </c>
    </row>
    <row r="53" spans="1:9" ht="15" hidden="1" customHeight="1" thickBot="1">
      <c r="A53" s="1253"/>
      <c r="B53" s="193" t="s">
        <v>2481</v>
      </c>
      <c r="C53" s="135">
        <f>'Assessment Sheet'!D318</f>
        <v>1</v>
      </c>
      <c r="D53" s="135">
        <f>'Assessment Sheet'!D325</f>
        <v>4</v>
      </c>
      <c r="E53" s="194">
        <f>C53+D53</f>
        <v>5</v>
      </c>
      <c r="F53" s="195"/>
      <c r="G53" s="196" t="s">
        <v>10</v>
      </c>
      <c r="H53" s="195"/>
      <c r="I53" s="195"/>
    </row>
    <row r="54" spans="1:9" ht="75" customHeight="1" thickBot="1">
      <c r="A54" s="1253"/>
      <c r="B54" s="26" t="s">
        <v>2482</v>
      </c>
      <c r="C54" s="135">
        <f>'Assessment Sheet'!D330</f>
        <v>3</v>
      </c>
      <c r="D54" s="135">
        <f>'Assessment Sheet'!D333</f>
        <v>3</v>
      </c>
      <c r="E54" s="136">
        <f>C54+D54</f>
        <v>6</v>
      </c>
      <c r="F54" s="192" t="s">
        <v>2691</v>
      </c>
      <c r="G54" s="186">
        <v>9.3000000000000007</v>
      </c>
      <c r="H54" s="200" t="s">
        <v>2813</v>
      </c>
      <c r="I54" s="201"/>
    </row>
    <row r="55" spans="1:9" ht="15" hidden="1" customHeight="1" thickBot="1">
      <c r="A55" s="1253"/>
      <c r="B55" s="193" t="s">
        <v>2483</v>
      </c>
      <c r="C55" s="135">
        <f>'Assessment Sheet'!D338</f>
        <v>0</v>
      </c>
      <c r="D55" s="135">
        <f>'Assessment Sheet'!D342</f>
        <v>2</v>
      </c>
      <c r="E55" s="194">
        <f>C55+D55</f>
        <v>2</v>
      </c>
      <c r="F55" s="195"/>
      <c r="G55" s="196" t="s">
        <v>10</v>
      </c>
      <c r="H55" s="195"/>
      <c r="I55" s="195"/>
    </row>
    <row r="56" spans="1:9" ht="15.75" hidden="1" thickBot="1">
      <c r="A56" s="1253"/>
      <c r="B56" s="147" t="s">
        <v>2439</v>
      </c>
      <c r="C56" s="148">
        <f>(SUM(C52:C55)/15*100)</f>
        <v>73.333333333333329</v>
      </c>
      <c r="D56" s="148">
        <f>(SUM(D52:D55)/18)*100</f>
        <v>72.222222222222214</v>
      </c>
      <c r="E56" s="149">
        <f>(C56+D56)/2</f>
        <v>72.777777777777771</v>
      </c>
      <c r="F56" s="150"/>
      <c r="G56" s="151"/>
      <c r="H56" s="152"/>
      <c r="I56" s="154"/>
    </row>
    <row r="57" spans="1:9" ht="15" customHeight="1" thickBot="1">
      <c r="A57" s="1253"/>
      <c r="B57" s="44" t="s">
        <v>1072</v>
      </c>
      <c r="C57" s="128">
        <v>16</v>
      </c>
      <c r="D57" s="129" t="s">
        <v>2455</v>
      </c>
      <c r="E57" s="130">
        <v>24</v>
      </c>
      <c r="F57" s="118"/>
      <c r="G57" s="119"/>
      <c r="H57" s="131"/>
      <c r="I57" s="133"/>
    </row>
    <row r="58" spans="1:9" ht="80.099999999999994" customHeight="1" thickBot="1">
      <c r="A58" s="1253"/>
      <c r="B58" s="26" t="s">
        <v>2484</v>
      </c>
      <c r="C58" s="135">
        <f>'Assessment Sheet'!D352</f>
        <v>5</v>
      </c>
      <c r="D58" s="135">
        <f>'Assessment Sheet'!D353</f>
        <v>0</v>
      </c>
      <c r="E58" s="136">
        <f t="shared" ref="E58:E64" si="1">C58+D58</f>
        <v>5</v>
      </c>
      <c r="F58" s="192" t="s">
        <v>2691</v>
      </c>
      <c r="G58" s="186">
        <v>10.1</v>
      </c>
      <c r="H58" s="205" t="s">
        <v>2813</v>
      </c>
      <c r="I58" s="206"/>
    </row>
    <row r="59" spans="1:9" ht="15" hidden="1" customHeight="1" thickBot="1">
      <c r="A59" s="1253"/>
      <c r="B59" s="193" t="s">
        <v>2485</v>
      </c>
      <c r="C59" s="135">
        <f>'Assessment Sheet'!D359</f>
        <v>4</v>
      </c>
      <c r="D59" s="135">
        <f>'Assessment Sheet'!D360</f>
        <v>0</v>
      </c>
      <c r="E59" s="194">
        <f t="shared" si="1"/>
        <v>4</v>
      </c>
      <c r="F59" s="195"/>
      <c r="G59" s="196" t="s">
        <v>10</v>
      </c>
      <c r="H59" s="195"/>
      <c r="I59" s="195"/>
    </row>
    <row r="60" spans="1:9" ht="15" hidden="1" customHeight="1" thickBot="1">
      <c r="A60" s="1253"/>
      <c r="B60" s="193" t="s">
        <v>2486</v>
      </c>
      <c r="C60" s="135">
        <f>'Assessment Sheet'!D366</f>
        <v>2</v>
      </c>
      <c r="D60" s="135">
        <f>'Assessment Sheet'!D367</f>
        <v>0</v>
      </c>
      <c r="E60" s="194">
        <f t="shared" si="1"/>
        <v>2</v>
      </c>
      <c r="F60" s="195"/>
      <c r="G60" s="196" t="s">
        <v>10</v>
      </c>
      <c r="H60" s="195"/>
      <c r="I60" s="195"/>
    </row>
    <row r="61" spans="1:9" ht="55.15" customHeight="1" thickBot="1">
      <c r="A61" s="1253"/>
      <c r="B61" s="26" t="s">
        <v>2487</v>
      </c>
      <c r="C61" s="135">
        <f>'Assessment Sheet'!D374</f>
        <v>4</v>
      </c>
      <c r="D61" s="135">
        <f>'Assessment Sheet'!D376</f>
        <v>1</v>
      </c>
      <c r="E61" s="136">
        <f t="shared" si="1"/>
        <v>5</v>
      </c>
      <c r="F61" s="192" t="s">
        <v>2691</v>
      </c>
      <c r="G61" s="186">
        <v>10.4</v>
      </c>
      <c r="H61" s="1291" t="s">
        <v>2826</v>
      </c>
      <c r="I61" s="1294" t="s">
        <v>2827</v>
      </c>
    </row>
    <row r="62" spans="1:9" ht="55.15" customHeight="1" thickBot="1">
      <c r="A62" s="1253"/>
      <c r="B62" s="26" t="s">
        <v>2488</v>
      </c>
      <c r="C62" s="135">
        <f>'Assessment Sheet'!D379</f>
        <v>1</v>
      </c>
      <c r="D62" s="135">
        <f>'Assessment Sheet'!D380</f>
        <v>0</v>
      </c>
      <c r="E62" s="136">
        <f t="shared" si="1"/>
        <v>1</v>
      </c>
      <c r="F62" s="192" t="s">
        <v>2691</v>
      </c>
      <c r="G62" s="186">
        <v>10.5</v>
      </c>
      <c r="H62" s="1292"/>
      <c r="I62" s="1295"/>
    </row>
    <row r="63" spans="1:9" ht="55.15" customHeight="1" thickBot="1">
      <c r="A63" s="1253"/>
      <c r="B63" s="26" t="s">
        <v>2489</v>
      </c>
      <c r="C63" s="135">
        <f>'Assessment Sheet'!D384</f>
        <v>2</v>
      </c>
      <c r="D63" s="135">
        <f>'Assessment Sheet'!D385</f>
        <v>0</v>
      </c>
      <c r="E63" s="136">
        <f t="shared" si="1"/>
        <v>2</v>
      </c>
      <c r="F63" s="192" t="s">
        <v>2691</v>
      </c>
      <c r="G63" s="186">
        <v>10.6</v>
      </c>
      <c r="H63" s="1292"/>
      <c r="I63" s="1295"/>
    </row>
    <row r="64" spans="1:9" ht="55.15" customHeight="1" thickBot="1">
      <c r="A64" s="1253"/>
      <c r="B64" s="26" t="s">
        <v>2490</v>
      </c>
      <c r="C64" s="135">
        <f>'Assessment Sheet'!D390</f>
        <v>0</v>
      </c>
      <c r="D64" s="135">
        <f>'Assessment Sheet'!D395</f>
        <v>0</v>
      </c>
      <c r="E64" s="136">
        <f t="shared" si="1"/>
        <v>0</v>
      </c>
      <c r="F64" s="192" t="s">
        <v>2691</v>
      </c>
      <c r="G64" s="187">
        <v>10.7</v>
      </c>
      <c r="H64" s="1293"/>
      <c r="I64" s="1296"/>
    </row>
    <row r="65" spans="1:9" ht="15.75" hidden="1" thickBot="1">
      <c r="A65" s="1253"/>
      <c r="B65" s="147" t="s">
        <v>2439</v>
      </c>
      <c r="C65" s="148">
        <f>(SUM(C58:C64)/25*100)</f>
        <v>72</v>
      </c>
      <c r="D65" s="148">
        <f>(SUM(D58:D64)/8)*100</f>
        <v>12.5</v>
      </c>
      <c r="E65" s="149">
        <f>(C65+D65)/2</f>
        <v>42.25</v>
      </c>
      <c r="F65" s="150"/>
      <c r="G65" s="151"/>
      <c r="H65" s="152"/>
      <c r="I65" s="154"/>
    </row>
    <row r="66" spans="1:9" ht="15" customHeight="1" thickBot="1">
      <c r="A66" s="1253"/>
      <c r="B66" s="44" t="s">
        <v>1120</v>
      </c>
      <c r="C66" s="128">
        <v>23</v>
      </c>
      <c r="D66" s="129">
        <v>8</v>
      </c>
      <c r="E66" s="130">
        <v>31</v>
      </c>
      <c r="F66" s="118"/>
      <c r="G66" s="119"/>
      <c r="H66" s="131"/>
      <c r="I66" s="133"/>
    </row>
    <row r="67" spans="1:9" ht="49.15" customHeight="1" thickBot="1">
      <c r="A67" s="1253"/>
      <c r="B67" s="26" t="s">
        <v>2492</v>
      </c>
      <c r="C67" s="135">
        <f>'Assessment Sheet'!D405</f>
        <v>5</v>
      </c>
      <c r="D67" s="135">
        <f>'Assessment Sheet'!D406</f>
        <v>0</v>
      </c>
      <c r="E67" s="136">
        <f t="shared" ref="E67:E74" si="2">C67+D67</f>
        <v>5</v>
      </c>
      <c r="F67" s="192" t="s">
        <v>2691</v>
      </c>
      <c r="G67" s="186">
        <v>11.1</v>
      </c>
      <c r="H67" s="1285" t="s">
        <v>2813</v>
      </c>
      <c r="I67" s="1286"/>
    </row>
    <row r="68" spans="1:9" ht="49.15" customHeight="1" thickBot="1">
      <c r="A68" s="1253"/>
      <c r="B68" s="26" t="s">
        <v>2493</v>
      </c>
      <c r="C68" s="135">
        <f>'Assessment Sheet'!D411</f>
        <v>2</v>
      </c>
      <c r="D68" s="135">
        <f>'Assessment Sheet'!D414</f>
        <v>0</v>
      </c>
      <c r="E68" s="136">
        <f t="shared" si="2"/>
        <v>2</v>
      </c>
      <c r="F68" s="192" t="s">
        <v>2691</v>
      </c>
      <c r="G68" s="186">
        <v>11.2</v>
      </c>
      <c r="H68" s="1287"/>
      <c r="I68" s="1288"/>
    </row>
    <row r="69" spans="1:9" ht="49.15" customHeight="1" thickBot="1">
      <c r="A69" s="1253"/>
      <c r="B69" s="26" t="s">
        <v>2494</v>
      </c>
      <c r="C69" s="135">
        <f>'Assessment Sheet'!D418</f>
        <v>0</v>
      </c>
      <c r="D69" s="135">
        <f>'Assessment Sheet'!D421</f>
        <v>1</v>
      </c>
      <c r="E69" s="136">
        <f t="shared" si="2"/>
        <v>1</v>
      </c>
      <c r="F69" s="192" t="s">
        <v>2691</v>
      </c>
      <c r="G69" s="186">
        <v>11.3</v>
      </c>
      <c r="H69" s="1287"/>
      <c r="I69" s="1288"/>
    </row>
    <row r="70" spans="1:9" ht="49.15" customHeight="1" thickBot="1">
      <c r="A70" s="1253"/>
      <c r="B70" s="26" t="s">
        <v>2495</v>
      </c>
      <c r="C70" s="135">
        <f>'Assessment Sheet'!D426</f>
        <v>3</v>
      </c>
      <c r="D70" s="135">
        <f>'Assessment Sheet'!D427</f>
        <v>0</v>
      </c>
      <c r="E70" s="136">
        <f t="shared" si="2"/>
        <v>3</v>
      </c>
      <c r="F70" s="192" t="s">
        <v>2691</v>
      </c>
      <c r="G70" s="186">
        <v>11.4</v>
      </c>
      <c r="H70" s="1287"/>
      <c r="I70" s="1288"/>
    </row>
    <row r="71" spans="1:9" ht="49.15" customHeight="1" thickBot="1">
      <c r="A71" s="1253"/>
      <c r="B71" s="26" t="s">
        <v>2496</v>
      </c>
      <c r="C71" s="135">
        <f>'Assessment Sheet'!D436</f>
        <v>6</v>
      </c>
      <c r="D71" s="135">
        <f>'Assessment Sheet'!D437</f>
        <v>1</v>
      </c>
      <c r="E71" s="136">
        <f t="shared" si="2"/>
        <v>7</v>
      </c>
      <c r="F71" s="192" t="s">
        <v>2691</v>
      </c>
      <c r="G71" s="186">
        <v>11.5</v>
      </c>
      <c r="H71" s="1287"/>
      <c r="I71" s="1288"/>
    </row>
    <row r="72" spans="1:9" ht="49.15" customHeight="1" thickBot="1">
      <c r="A72" s="1253"/>
      <c r="B72" s="26" t="s">
        <v>2497</v>
      </c>
      <c r="C72" s="135">
        <f>'Assessment Sheet'!D442</f>
        <v>3</v>
      </c>
      <c r="D72" s="135">
        <f>'Assessment Sheet'!D443</f>
        <v>1</v>
      </c>
      <c r="E72" s="136">
        <f t="shared" si="2"/>
        <v>4</v>
      </c>
      <c r="F72" s="192" t="s">
        <v>2691</v>
      </c>
      <c r="G72" s="186">
        <v>11.6</v>
      </c>
      <c r="H72" s="1289"/>
      <c r="I72" s="1290"/>
    </row>
    <row r="73" spans="1:9" ht="15.75" hidden="1" thickBot="1">
      <c r="A73" s="1253"/>
      <c r="B73" s="208" t="s">
        <v>2498</v>
      </c>
      <c r="C73" s="135">
        <f>'Assessment Sheet'!D448</f>
        <v>1</v>
      </c>
      <c r="D73" s="135">
        <f>'Assessment Sheet'!D449</f>
        <v>0</v>
      </c>
      <c r="E73" s="194">
        <f t="shared" si="2"/>
        <v>1</v>
      </c>
      <c r="F73" s="195"/>
      <c r="G73" s="196" t="s">
        <v>10</v>
      </c>
      <c r="H73" s="195"/>
      <c r="I73" s="195"/>
    </row>
    <row r="74" spans="1:9" ht="15.75" hidden="1" thickBot="1">
      <c r="A74" s="1253"/>
      <c r="B74" s="208" t="s">
        <v>2499</v>
      </c>
      <c r="C74" s="135">
        <f>'Assessment Sheet'!D455</f>
        <v>0</v>
      </c>
      <c r="D74" s="135">
        <f>'Assessment Sheet'!D461</f>
        <v>0</v>
      </c>
      <c r="E74" s="194">
        <f t="shared" si="2"/>
        <v>0</v>
      </c>
      <c r="F74" s="195"/>
      <c r="G74" s="196" t="s">
        <v>10</v>
      </c>
      <c r="H74" s="195"/>
      <c r="I74" s="195"/>
    </row>
    <row r="75" spans="1:9" ht="15.75" hidden="1" thickBot="1">
      <c r="A75" s="1253"/>
      <c r="B75" s="147" t="s">
        <v>2439</v>
      </c>
      <c r="C75" s="148">
        <f>(SUM(C67:C74)/30*100)</f>
        <v>66.666666666666657</v>
      </c>
      <c r="D75" s="148">
        <f>(SUM(D67:D74)/15)*100</f>
        <v>20</v>
      </c>
      <c r="E75" s="149">
        <f>(C75+D75)/2</f>
        <v>43.333333333333329</v>
      </c>
      <c r="F75" s="150"/>
      <c r="G75" s="151"/>
      <c r="H75" s="152"/>
      <c r="I75" s="154"/>
    </row>
    <row r="76" spans="1:9" ht="15" customHeight="1" thickBot="1">
      <c r="A76" s="1253"/>
      <c r="B76" s="44" t="s">
        <v>1182</v>
      </c>
      <c r="C76" s="128">
        <v>8</v>
      </c>
      <c r="D76" s="129">
        <v>3</v>
      </c>
      <c r="E76" s="130">
        <v>11</v>
      </c>
      <c r="F76" s="118"/>
      <c r="G76" s="119"/>
      <c r="H76" s="131"/>
      <c r="I76" s="133"/>
    </row>
    <row r="77" spans="1:9" ht="15" hidden="1" customHeight="1" thickBot="1">
      <c r="A77" s="1253"/>
      <c r="B77" s="193" t="s">
        <v>2500</v>
      </c>
      <c r="C77" s="135">
        <f>'Assessment Sheet'!D467</f>
        <v>0</v>
      </c>
      <c r="D77" s="135">
        <f>'Assessment Sheet'!D474</f>
        <v>4</v>
      </c>
      <c r="E77" s="194">
        <f>C77+D77</f>
        <v>4</v>
      </c>
      <c r="F77" s="195"/>
      <c r="G77" s="196" t="s">
        <v>10</v>
      </c>
      <c r="H77" s="195"/>
      <c r="I77" s="195"/>
    </row>
    <row r="78" spans="1:9" ht="232.15" customHeight="1" thickBot="1">
      <c r="A78" s="1253"/>
      <c r="B78" s="26" t="s">
        <v>2501</v>
      </c>
      <c r="C78" s="135">
        <f>'Assessment Sheet'!D484</f>
        <v>3</v>
      </c>
      <c r="D78" s="135">
        <f>'Assessment Sheet'!D487</f>
        <v>2</v>
      </c>
      <c r="E78" s="136">
        <f>C78+D78</f>
        <v>5</v>
      </c>
      <c r="F78" s="192" t="s">
        <v>2691</v>
      </c>
      <c r="G78" s="186">
        <v>12.2</v>
      </c>
      <c r="H78" s="144" t="s">
        <v>2828</v>
      </c>
      <c r="I78" s="207" t="s">
        <v>2829</v>
      </c>
    </row>
    <row r="79" spans="1:9" ht="15.75" hidden="1" thickBot="1">
      <c r="A79" s="1253"/>
      <c r="B79" s="147" t="s">
        <v>2439</v>
      </c>
      <c r="C79" s="148">
        <f>(SUM(C77:C78)/9*100)</f>
        <v>33.333333333333329</v>
      </c>
      <c r="D79" s="148">
        <f>(SUM(D77:D78)/10)*100</f>
        <v>60</v>
      </c>
      <c r="E79" s="149">
        <f>(C79+D79)/2</f>
        <v>46.666666666666664</v>
      </c>
      <c r="F79" s="150"/>
      <c r="G79" s="151"/>
      <c r="H79" s="152"/>
      <c r="I79" s="154"/>
    </row>
    <row r="80" spans="1:9" ht="15" customHeight="1" thickBot="1">
      <c r="A80" s="1253"/>
      <c r="B80" s="44" t="s">
        <v>1207</v>
      </c>
      <c r="C80" s="128">
        <v>20</v>
      </c>
      <c r="D80" s="129" t="s">
        <v>2502</v>
      </c>
      <c r="E80" s="130">
        <v>27</v>
      </c>
      <c r="F80" s="118"/>
      <c r="G80" s="119"/>
      <c r="H80" s="131"/>
      <c r="I80" s="133"/>
    </row>
    <row r="81" spans="1:9" ht="76.150000000000006" customHeight="1" thickBot="1">
      <c r="A81" s="1253"/>
      <c r="B81" s="26" t="s">
        <v>2503</v>
      </c>
      <c r="C81" s="135">
        <f>'Assessment Sheet'!D502</f>
        <v>8</v>
      </c>
      <c r="D81" s="135">
        <f>'Assessment Sheet'!D506</f>
        <v>2</v>
      </c>
      <c r="E81" s="136">
        <f>C81+D81</f>
        <v>10</v>
      </c>
      <c r="F81" s="192" t="s">
        <v>2691</v>
      </c>
      <c r="G81" s="186">
        <v>13.1</v>
      </c>
      <c r="H81" s="1297" t="s">
        <v>2830</v>
      </c>
      <c r="I81" s="1298" t="s">
        <v>2831</v>
      </c>
    </row>
    <row r="82" spans="1:9" ht="76.150000000000006" customHeight="1" thickBot="1">
      <c r="A82" s="1253"/>
      <c r="B82" s="26" t="s">
        <v>2504</v>
      </c>
      <c r="C82" s="135">
        <f>'Assessment Sheet'!D513</f>
        <v>4</v>
      </c>
      <c r="D82" s="135">
        <f>'Assessment Sheet'!D514</f>
        <v>0</v>
      </c>
      <c r="E82" s="136">
        <f>C82+D82</f>
        <v>4</v>
      </c>
      <c r="F82" s="192" t="s">
        <v>2691</v>
      </c>
      <c r="G82" s="186">
        <v>13.2</v>
      </c>
      <c r="H82" s="1292"/>
      <c r="I82" s="1295"/>
    </row>
    <row r="83" spans="1:9" ht="76.150000000000006" customHeight="1" thickBot="1">
      <c r="A83" s="1253"/>
      <c r="B83" s="26" t="s">
        <v>2505</v>
      </c>
      <c r="C83" s="135">
        <f>'Assessment Sheet'!D521</f>
        <v>5</v>
      </c>
      <c r="D83" s="135">
        <f>'Assessment Sheet'!D524</f>
        <v>3</v>
      </c>
      <c r="E83" s="136">
        <f>C83+D83</f>
        <v>8</v>
      </c>
      <c r="F83" s="192" t="s">
        <v>2691</v>
      </c>
      <c r="G83" s="186">
        <v>13.3</v>
      </c>
      <c r="H83" s="1293"/>
      <c r="I83" s="1296"/>
    </row>
    <row r="84" spans="1:9" ht="15.75" hidden="1" thickBot="1">
      <c r="A84" s="1253"/>
      <c r="B84" s="147" t="s">
        <v>2439</v>
      </c>
      <c r="C84" s="148">
        <f>(SUM(C81:C83)/21*100)</f>
        <v>80.952380952380949</v>
      </c>
      <c r="D84" s="148">
        <f>(SUM(D81:D83)/7)*100</f>
        <v>71.428571428571431</v>
      </c>
      <c r="E84" s="149">
        <f>(C84+D84)/2</f>
        <v>76.19047619047619</v>
      </c>
      <c r="F84" s="150"/>
      <c r="G84" s="151"/>
      <c r="H84" s="152"/>
      <c r="I84" s="154"/>
    </row>
    <row r="85" spans="1:9" ht="15" customHeight="1" thickBot="1">
      <c r="A85" s="1253"/>
      <c r="B85" s="44" t="s">
        <v>1243</v>
      </c>
      <c r="C85" s="128">
        <v>1</v>
      </c>
      <c r="D85" s="129">
        <v>1</v>
      </c>
      <c r="E85" s="130">
        <v>2</v>
      </c>
      <c r="F85" s="118"/>
      <c r="G85" s="119"/>
      <c r="H85" s="131"/>
      <c r="I85" s="133"/>
    </row>
    <row r="86" spans="1:9" ht="89.65" customHeight="1" thickBot="1">
      <c r="A86" s="1253"/>
      <c r="B86" s="26" t="s">
        <v>2506</v>
      </c>
      <c r="C86" s="135">
        <f>'Assessment Sheet'!D530</f>
        <v>1</v>
      </c>
      <c r="D86" s="135">
        <f>'Assessment Sheet'!D531</f>
        <v>1</v>
      </c>
      <c r="E86" s="136">
        <f t="shared" ref="E86:E91" si="3">C86+D86</f>
        <v>2</v>
      </c>
      <c r="F86" s="192" t="s">
        <v>2691</v>
      </c>
      <c r="G86" s="186">
        <v>14.1</v>
      </c>
      <c r="H86" s="1299" t="s">
        <v>2813</v>
      </c>
      <c r="I86" s="1300"/>
    </row>
    <row r="87" spans="1:9" ht="15" hidden="1" customHeight="1" thickBot="1">
      <c r="A87" s="1253"/>
      <c r="B87" s="193" t="s">
        <v>2507</v>
      </c>
      <c r="C87" s="135">
        <f>'Assessment Sheet'!D536</f>
        <v>2</v>
      </c>
      <c r="D87" s="135">
        <f>'Assessment Sheet'!D539</f>
        <v>3</v>
      </c>
      <c r="E87" s="194">
        <f t="shared" si="3"/>
        <v>5</v>
      </c>
      <c r="F87" s="195"/>
      <c r="G87" s="196" t="s">
        <v>10</v>
      </c>
      <c r="H87" s="195"/>
      <c r="I87" s="195"/>
    </row>
    <row r="88" spans="1:9" ht="15" hidden="1" customHeight="1" thickBot="1">
      <c r="A88" s="1253"/>
      <c r="B88" s="193" t="s">
        <v>2508</v>
      </c>
      <c r="C88" s="135">
        <f>'Assessment Sheet'!D543</f>
        <v>1</v>
      </c>
      <c r="D88" s="135">
        <f>'Assessment Sheet'!D548</f>
        <v>1</v>
      </c>
      <c r="E88" s="194">
        <f t="shared" si="3"/>
        <v>2</v>
      </c>
      <c r="F88" s="195"/>
      <c r="G88" s="196" t="s">
        <v>10</v>
      </c>
      <c r="H88" s="195"/>
      <c r="I88" s="195"/>
    </row>
    <row r="89" spans="1:9" ht="15" hidden="1" customHeight="1" thickBot="1">
      <c r="A89" s="1253"/>
      <c r="B89" s="193" t="s">
        <v>2509</v>
      </c>
      <c r="C89" s="135">
        <f>'Assessment Sheet'!D551</f>
        <v>1</v>
      </c>
      <c r="D89" s="135">
        <f>'Assessment Sheet'!D557</f>
        <v>1</v>
      </c>
      <c r="E89" s="194">
        <f t="shared" si="3"/>
        <v>2</v>
      </c>
      <c r="F89" s="195"/>
      <c r="G89" s="196" t="s">
        <v>10</v>
      </c>
      <c r="H89" s="195"/>
      <c r="I89" s="195"/>
    </row>
    <row r="90" spans="1:9" ht="15" hidden="1" customHeight="1" thickBot="1">
      <c r="A90" s="1253"/>
      <c r="B90" s="193" t="s">
        <v>2510</v>
      </c>
      <c r="C90" s="135">
        <f>'Assessment Sheet'!D561</f>
        <v>1</v>
      </c>
      <c r="D90" s="135">
        <f>'Assessment Sheet'!D563</f>
        <v>2</v>
      </c>
      <c r="E90" s="194">
        <f t="shared" si="3"/>
        <v>3</v>
      </c>
      <c r="F90" s="195"/>
      <c r="G90" s="196" t="s">
        <v>10</v>
      </c>
      <c r="H90" s="195"/>
      <c r="I90" s="195"/>
    </row>
    <row r="91" spans="1:9" ht="15" hidden="1" customHeight="1" thickBot="1">
      <c r="A91" s="1253"/>
      <c r="B91" s="193" t="s">
        <v>2511</v>
      </c>
      <c r="C91" s="135">
        <f>'Assessment Sheet'!D566</f>
        <v>0</v>
      </c>
      <c r="D91" s="135">
        <f>'Assessment Sheet'!D573</f>
        <v>0</v>
      </c>
      <c r="E91" s="194">
        <f t="shared" si="3"/>
        <v>0</v>
      </c>
      <c r="F91" s="195"/>
      <c r="G91" s="196" t="s">
        <v>10</v>
      </c>
      <c r="H91" s="195"/>
      <c r="I91" s="195"/>
    </row>
    <row r="92" spans="1:9" ht="15.75" hidden="1" thickBot="1">
      <c r="A92" s="1254"/>
      <c r="B92" s="147" t="s">
        <v>2439</v>
      </c>
      <c r="C92" s="148">
        <f>(SUM(C86:C91)/10*100)</f>
        <v>60</v>
      </c>
      <c r="D92" s="148">
        <f>(SUM(D86:D91)/25)*100</f>
        <v>32</v>
      </c>
      <c r="E92" s="149">
        <f>(C92+D92)/2</f>
        <v>46</v>
      </c>
      <c r="F92" s="150"/>
      <c r="G92" s="151"/>
      <c r="H92" s="152"/>
      <c r="I92" s="154"/>
    </row>
    <row r="93" spans="1:9" ht="15" customHeight="1" thickBot="1">
      <c r="A93" s="1249" t="s">
        <v>1291</v>
      </c>
      <c r="B93" s="44" t="s">
        <v>1292</v>
      </c>
      <c r="C93" s="128">
        <v>13</v>
      </c>
      <c r="D93" s="129">
        <v>9</v>
      </c>
      <c r="E93" s="130">
        <v>22</v>
      </c>
      <c r="F93" s="118"/>
      <c r="G93" s="119"/>
      <c r="H93" s="131"/>
      <c r="I93" s="133"/>
    </row>
    <row r="94" spans="1:9" ht="15" hidden="1" customHeight="1" thickBot="1">
      <c r="A94" s="1250"/>
      <c r="B94" s="193" t="s">
        <v>2513</v>
      </c>
      <c r="C94" s="135">
        <f>'Assessment Sheet'!D581</f>
        <v>2</v>
      </c>
      <c r="D94" s="135">
        <f>'Assessment Sheet'!D582</f>
        <v>0</v>
      </c>
      <c r="E94" s="194">
        <f>C94+D94</f>
        <v>2</v>
      </c>
      <c r="F94" s="195"/>
      <c r="G94" s="196" t="s">
        <v>10</v>
      </c>
      <c r="H94" s="195"/>
      <c r="I94" s="195"/>
    </row>
    <row r="95" spans="1:9" ht="86.1" customHeight="1" thickBot="1">
      <c r="A95" s="1250"/>
      <c r="B95" s="26" t="s">
        <v>2514</v>
      </c>
      <c r="C95" s="135">
        <f>'Assessment Sheet'!D587</f>
        <v>3</v>
      </c>
      <c r="D95" s="135">
        <f>'Assessment Sheet'!D593</f>
        <v>5</v>
      </c>
      <c r="E95" s="136">
        <f>C95+D95</f>
        <v>8</v>
      </c>
      <c r="F95" s="192" t="s">
        <v>2691</v>
      </c>
      <c r="G95" s="186">
        <v>15.2</v>
      </c>
      <c r="H95" s="1291" t="s">
        <v>2832</v>
      </c>
      <c r="I95" s="1294" t="s">
        <v>2833</v>
      </c>
    </row>
    <row r="96" spans="1:9" ht="86.1" customHeight="1" thickBot="1">
      <c r="A96" s="1250"/>
      <c r="B96" s="26" t="s">
        <v>2515</v>
      </c>
      <c r="C96" s="135">
        <f>'Assessment Sheet'!D603</f>
        <v>6</v>
      </c>
      <c r="D96" s="135">
        <f>'Assessment Sheet'!D605</f>
        <v>1</v>
      </c>
      <c r="E96" s="136">
        <f>C96+D96</f>
        <v>7</v>
      </c>
      <c r="F96" s="192" t="s">
        <v>2691</v>
      </c>
      <c r="G96" s="186">
        <v>15.3</v>
      </c>
      <c r="H96" s="1292"/>
      <c r="I96" s="1295"/>
    </row>
    <row r="97" spans="1:9" ht="86.1" customHeight="1" thickBot="1">
      <c r="A97" s="1250"/>
      <c r="B97" s="26" t="s">
        <v>2516</v>
      </c>
      <c r="C97" s="135">
        <f>'Assessment Sheet'!D609</f>
        <v>1</v>
      </c>
      <c r="D97" s="135">
        <f>'Assessment Sheet'!D610</f>
        <v>1</v>
      </c>
      <c r="E97" s="136">
        <f>C97+D97</f>
        <v>2</v>
      </c>
      <c r="F97" s="192" t="s">
        <v>2691</v>
      </c>
      <c r="G97" s="186">
        <v>15.4</v>
      </c>
      <c r="H97" s="1293"/>
      <c r="I97" s="1296"/>
    </row>
    <row r="98" spans="1:9" ht="15" hidden="1" customHeight="1" thickBot="1">
      <c r="A98" s="1250"/>
      <c r="B98" s="193" t="s">
        <v>2517</v>
      </c>
      <c r="C98" s="135">
        <f>'Assessment Sheet'!D613</f>
        <v>1</v>
      </c>
      <c r="D98" s="135">
        <f>'Assessment Sheet'!D614</f>
        <v>0</v>
      </c>
      <c r="E98" s="194">
        <f>C98+D98</f>
        <v>1</v>
      </c>
      <c r="F98" s="195"/>
      <c r="G98" s="196" t="s">
        <v>10</v>
      </c>
      <c r="H98" s="195"/>
      <c r="I98" s="195"/>
    </row>
    <row r="99" spans="1:9" ht="15.75" hidden="1" thickBot="1">
      <c r="A99" s="1251"/>
      <c r="B99" s="147" t="s">
        <v>2439</v>
      </c>
      <c r="C99" s="148">
        <f>(SUM(C94:C98)/17*100)</f>
        <v>76.470588235294116</v>
      </c>
      <c r="D99" s="148">
        <f>(SUM(D94:D98)/10)*100</f>
        <v>70</v>
      </c>
      <c r="E99" s="149">
        <f>(C99+D99)/2</f>
        <v>73.235294117647058</v>
      </c>
      <c r="F99" s="150"/>
      <c r="G99" s="151"/>
      <c r="H99" s="209"/>
      <c r="I99" s="210"/>
    </row>
    <row r="100" spans="1:9" ht="15" customHeight="1" thickBot="1">
      <c r="A100" s="1184" t="s">
        <v>1330</v>
      </c>
      <c r="B100" s="193" t="s">
        <v>1331</v>
      </c>
      <c r="C100" s="887" t="s">
        <v>2518</v>
      </c>
      <c r="D100" s="887" t="s">
        <v>2519</v>
      </c>
      <c r="E100" s="889">
        <v>4</v>
      </c>
      <c r="F100" s="790"/>
      <c r="G100" s="884"/>
      <c r="H100" s="885"/>
      <c r="I100" s="886"/>
    </row>
    <row r="101" spans="1:9" ht="15" hidden="1" customHeight="1" thickBot="1">
      <c r="A101" s="1185"/>
      <c r="B101" s="193" t="s">
        <v>2520</v>
      </c>
      <c r="C101" s="135">
        <f>'Assessment Sheet'!D623</f>
        <v>2</v>
      </c>
      <c r="D101" s="155">
        <f>'Assessment Sheet'!D624</f>
        <v>0</v>
      </c>
      <c r="E101" s="194">
        <f>C101+D101</f>
        <v>2</v>
      </c>
      <c r="F101" s="195"/>
      <c r="G101" s="196" t="s">
        <v>10</v>
      </c>
      <c r="H101" s="195"/>
      <c r="I101" s="195"/>
    </row>
    <row r="102" spans="1:9" ht="15" hidden="1" customHeight="1" thickBot="1">
      <c r="A102" s="1185"/>
      <c r="B102" s="193" t="s">
        <v>2521</v>
      </c>
      <c r="C102" s="135">
        <f>'Assessment Sheet'!D628</f>
        <v>2</v>
      </c>
      <c r="D102" s="155">
        <f>'Assessment Sheet'!D629</f>
        <v>0</v>
      </c>
      <c r="E102" s="194">
        <f>C102+D102</f>
        <v>2</v>
      </c>
      <c r="F102" s="195"/>
      <c r="G102" s="196" t="s">
        <v>10</v>
      </c>
      <c r="H102" s="195"/>
      <c r="I102" s="195"/>
    </row>
    <row r="103" spans="1:9" ht="15.75" hidden="1" thickBot="1">
      <c r="A103" s="1185"/>
      <c r="B103" s="147" t="s">
        <v>2439</v>
      </c>
      <c r="C103" s="148">
        <f>(SUM(C101:C102)/4*100)</f>
        <v>100</v>
      </c>
      <c r="D103" s="148">
        <v>100</v>
      </c>
      <c r="E103" s="149">
        <f>(C103+D103)/2</f>
        <v>100</v>
      </c>
      <c r="F103" s="150"/>
      <c r="G103" s="151"/>
      <c r="H103" s="152"/>
      <c r="I103" s="154"/>
    </row>
    <row r="104" spans="1:9" ht="15" customHeight="1" thickBot="1">
      <c r="A104" s="1185"/>
      <c r="B104" s="193" t="s">
        <v>1342</v>
      </c>
      <c r="C104" s="887" t="s">
        <v>2522</v>
      </c>
      <c r="D104" s="887" t="s">
        <v>2522</v>
      </c>
      <c r="E104" s="888">
        <v>6</v>
      </c>
      <c r="F104" s="790"/>
      <c r="G104" s="884"/>
      <c r="H104" s="885"/>
      <c r="I104" s="886"/>
    </row>
    <row r="105" spans="1:9" ht="15" hidden="1" customHeight="1" thickBot="1">
      <c r="A105" s="1185"/>
      <c r="B105" s="211" t="s">
        <v>2523</v>
      </c>
      <c r="C105" s="135">
        <f>'Assessment Sheet'!D635</f>
        <v>1</v>
      </c>
      <c r="D105" s="135">
        <f>'Assessment Sheet'!D636</f>
        <v>1</v>
      </c>
      <c r="E105" s="194">
        <f>C105+D105</f>
        <v>2</v>
      </c>
      <c r="F105" s="195"/>
      <c r="G105" s="196" t="s">
        <v>10</v>
      </c>
      <c r="H105" s="195"/>
      <c r="I105" s="195"/>
    </row>
    <row r="106" spans="1:9" ht="15" hidden="1" customHeight="1" thickBot="1">
      <c r="A106" s="1185"/>
      <c r="B106" s="193" t="s">
        <v>2524</v>
      </c>
      <c r="C106" s="135">
        <f>'Assessment Sheet'!D640</f>
        <v>2</v>
      </c>
      <c r="D106" s="135">
        <f>'Assessment Sheet'!D642</f>
        <v>2</v>
      </c>
      <c r="E106" s="194">
        <f>C106+D106</f>
        <v>4</v>
      </c>
      <c r="F106" s="195"/>
      <c r="G106" s="196" t="s">
        <v>10</v>
      </c>
      <c r="H106" s="195"/>
      <c r="I106" s="195"/>
    </row>
    <row r="107" spans="1:9" ht="15.75" hidden="1" thickBot="1">
      <c r="A107" s="1186"/>
      <c r="B107" s="212" t="s">
        <v>2439</v>
      </c>
      <c r="C107" s="148">
        <f>(SUM(C105:C106)/3*100)</f>
        <v>100</v>
      </c>
      <c r="D107" s="148">
        <f>(SUM(D105:D106)/3)*100</f>
        <v>100</v>
      </c>
      <c r="E107" s="149">
        <f>(C107+D107)/2</f>
        <v>100</v>
      </c>
      <c r="F107" s="1279"/>
      <c r="G107" s="1280"/>
      <c r="H107" s="1280"/>
      <c r="I107" s="1281"/>
    </row>
  </sheetData>
  <autoFilter ref="G1:G107" xr:uid="{F4D2EA79-F9B3-495D-8DF1-5A15C7C9B090}">
    <filterColumn colId="0">
      <filters blank="1">
        <filter val="1.1"/>
        <filter val="1.2"/>
        <filter val="1.3"/>
        <filter val="10.1"/>
        <filter val="10.4"/>
        <filter val="10.5"/>
        <filter val="10.6"/>
        <filter val="10.7"/>
        <filter val="11.1"/>
        <filter val="11.2"/>
        <filter val="11.3"/>
        <filter val="11.4"/>
        <filter val="11.5"/>
        <filter val="11.6"/>
        <filter val="12.2"/>
        <filter val="13.1"/>
        <filter val="13.2"/>
        <filter val="13.3"/>
        <filter val="14.1"/>
        <filter val="15.2"/>
        <filter val="15.3"/>
        <filter val="15.4"/>
        <filter val="2.1"/>
        <filter val="2.2"/>
        <filter val="2.3"/>
        <filter val="2.4"/>
        <filter val="3.1"/>
        <filter val="3.2"/>
        <filter val="3.3"/>
        <filter val="3.4"/>
        <filter val="3.5"/>
        <filter val="4.1"/>
        <filter val="4.2"/>
        <filter val="5.2"/>
        <filter val="5.6"/>
        <filter val="7.1"/>
        <filter val="7.2"/>
        <filter val="7.3"/>
        <filter val="7.4"/>
        <filter val="8.1"/>
        <filter val="8.2"/>
        <filter val="8.3"/>
        <filter val="9.1"/>
        <filter val="9.3"/>
        <filter val="Report Generated: ISO Guidance plus corresponding extract from main report sheet"/>
      </filters>
    </filterColumn>
  </autoFilter>
  <mergeCells count="31">
    <mergeCell ref="I12:I15"/>
    <mergeCell ref="A100:A107"/>
    <mergeCell ref="A93:A99"/>
    <mergeCell ref="H95:H97"/>
    <mergeCell ref="I95:I97"/>
    <mergeCell ref="H86:I86"/>
    <mergeCell ref="A24:A92"/>
    <mergeCell ref="A17:A23"/>
    <mergeCell ref="A5:A16"/>
    <mergeCell ref="I47:I49"/>
    <mergeCell ref="H25:H26"/>
    <mergeCell ref="I25:I26"/>
    <mergeCell ref="H18:H22"/>
    <mergeCell ref="I18:I22"/>
    <mergeCell ref="H41:H44"/>
    <mergeCell ref="H1:I1"/>
    <mergeCell ref="G2:G5"/>
    <mergeCell ref="F107:I107"/>
    <mergeCell ref="A2:F2"/>
    <mergeCell ref="H2:H5"/>
    <mergeCell ref="I2:I5"/>
    <mergeCell ref="F3:F5"/>
    <mergeCell ref="C3:E3"/>
    <mergeCell ref="H6:I8"/>
    <mergeCell ref="H61:H64"/>
    <mergeCell ref="I61:I64"/>
    <mergeCell ref="H67:I72"/>
    <mergeCell ref="H81:H83"/>
    <mergeCell ref="I81:I83"/>
    <mergeCell ref="H47:H49"/>
    <mergeCell ref="H12:H15"/>
  </mergeCells>
  <hyperlinks>
    <hyperlink ref="I12" r:id="rId1" xr:uid="{0FEBF1C9-BB9D-453B-89A3-05173A156D27}"/>
    <hyperlink ref="I95" r:id="rId2" xr:uid="{026CF6A3-E3F7-42FB-B622-6A4C72DE2512}"/>
    <hyperlink ref="I25" r:id="rId3" xr:uid="{29FDCEAF-2E4A-4743-819D-67AF06A9168E}"/>
    <hyperlink ref="I52" r:id="rId4" xr:uid="{784EE0C5-E96A-4F53-8893-29B5E457575E}"/>
    <hyperlink ref="I61" r:id="rId5" xr:uid="{8816C625-B73E-475B-9E1F-64FCDAA592B8}"/>
    <hyperlink ref="I41" r:id="rId6" xr:uid="{BCFEE4F9-C5C7-4945-B8D9-9039B9353684}"/>
    <hyperlink ref="I47" r:id="rId7" xr:uid="{9472EA01-E08B-43A7-AE76-2F417D401354}"/>
    <hyperlink ref="I78" r:id="rId8" xr:uid="{9CD7403E-D623-4776-91DC-21BEA6EF9BF0}"/>
    <hyperlink ref="I81" r:id="rId9" xr:uid="{8615753C-4308-4713-92FD-AE4A355D89B1}"/>
    <hyperlink ref="I18" r:id="rId10" xr:uid="{DD151C8B-5577-42F7-949F-FDFF4A57355A}"/>
    <hyperlink ref="H6" r:id="rId11" xr:uid="{53820C79-F3F8-45DA-8F33-A05EA9C9731E}"/>
    <hyperlink ref="H31" r:id="rId12" xr:uid="{DDB02D82-D739-4912-BA3F-7E713543DD19}"/>
    <hyperlink ref="H35" r:id="rId13" xr:uid="{2D473BA6-6FCC-453E-88CF-DBF0A491B7EF}"/>
    <hyperlink ref="H54" r:id="rId14" xr:uid="{733D0FDC-1370-49EC-880F-609DA318B8A3}"/>
    <hyperlink ref="H58" r:id="rId15" xr:uid="{1F140C1A-F6C5-457A-BDC1-D5AB3F059A1A}"/>
    <hyperlink ref="H67" r:id="rId16" xr:uid="{E1926084-5DC1-4D10-AC2D-23F35E466E43}"/>
    <hyperlink ref="H86" r:id="rId17" xr:uid="{1FB135B3-4EC6-4537-A3CB-046495CC6488}"/>
  </hyperlinks>
  <pageMargins left="0.7" right="0.7" top="0.75" bottom="0.75" header="0.3" footer="0.3"/>
  <pageSetup paperSize="9" scale="36" orientation="portrait" verticalDpi="300" r:id="rId18"/>
  <headerFooter>
    <oddHeader xml:space="preserve">&amp;L*Only for use with Pervade CS Conversion module©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48BF8-8B45-4289-8EAA-290677C5A696}">
  <dimension ref="A1:D643"/>
  <sheetViews>
    <sheetView zoomScale="70" zoomScaleNormal="70" zoomScalePageLayoutView="160" workbookViewId="0">
      <selection activeCell="C6" sqref="C6:C12"/>
    </sheetView>
  </sheetViews>
  <sheetFormatPr defaultColWidth="8.7109375" defaultRowHeight="15"/>
  <cols>
    <col min="1" max="1" width="10.5703125" style="213" customWidth="1"/>
    <col min="2" max="2" width="96.42578125" style="213" customWidth="1"/>
    <col min="3" max="3" width="13" style="184" customWidth="1"/>
    <col min="4" max="4" width="15.28515625" style="184" customWidth="1"/>
    <col min="5" max="5" width="88.7109375" style="262" customWidth="1"/>
    <col min="6" max="16384" width="8.7109375" style="262"/>
  </cols>
  <sheetData>
    <row r="1" spans="1:4" ht="69" customHeight="1" thickBot="1">
      <c r="A1" s="1085" t="s">
        <v>736</v>
      </c>
      <c r="B1" s="1086"/>
      <c r="C1" s="339" t="s">
        <v>737</v>
      </c>
      <c r="D1" s="372" t="s">
        <v>738</v>
      </c>
    </row>
    <row r="2" spans="1:4" ht="15" customHeight="1">
      <c r="A2" s="1087" t="s">
        <v>739</v>
      </c>
      <c r="B2" s="1088"/>
      <c r="C2" s="1088"/>
      <c r="D2" s="1089"/>
    </row>
    <row r="3" spans="1:4" ht="38.1" customHeight="1" thickBot="1">
      <c r="A3" s="1090" t="s">
        <v>740</v>
      </c>
      <c r="B3" s="1091"/>
      <c r="C3" s="1091"/>
      <c r="D3" s="1092"/>
    </row>
    <row r="4" spans="1:4" ht="29.65" customHeight="1">
      <c r="A4" s="1076" t="s">
        <v>741</v>
      </c>
      <c r="B4" s="1077"/>
      <c r="C4" s="1077"/>
      <c r="D4" s="1093"/>
    </row>
    <row r="5" spans="1:4" ht="38.65" customHeight="1" thickBot="1">
      <c r="A5" s="1078" t="s">
        <v>742</v>
      </c>
      <c r="B5" s="1079"/>
      <c r="C5" s="1079"/>
      <c r="D5" s="1080"/>
    </row>
    <row r="6" spans="1:4" ht="69" customHeight="1" thickBot="1">
      <c r="A6" s="1081" t="s">
        <v>743</v>
      </c>
      <c r="B6" s="249" t="s">
        <v>744</v>
      </c>
      <c r="C6" s="293">
        <v>1</v>
      </c>
      <c r="D6" s="855"/>
    </row>
    <row r="7" spans="1:4" ht="69" customHeight="1" thickBot="1">
      <c r="A7" s="1094"/>
      <c r="B7" s="249" t="s">
        <v>745</v>
      </c>
      <c r="C7" s="294">
        <v>1</v>
      </c>
      <c r="D7" s="856"/>
    </row>
    <row r="8" spans="1:4" ht="69" customHeight="1" thickBot="1">
      <c r="A8" s="1094"/>
      <c r="B8" s="249" t="s">
        <v>746</v>
      </c>
      <c r="C8" s="294">
        <v>1</v>
      </c>
      <c r="D8" s="856"/>
    </row>
    <row r="9" spans="1:4" ht="69" customHeight="1" thickBot="1">
      <c r="A9" s="1082"/>
      <c r="B9" s="249" t="s">
        <v>747</v>
      </c>
      <c r="C9" s="295">
        <v>1</v>
      </c>
      <c r="D9" s="375">
        <f>SUM(C6:C9)</f>
        <v>4</v>
      </c>
    </row>
    <row r="10" spans="1:4" ht="69" customHeight="1" thickBot="1">
      <c r="A10" s="1074" t="s">
        <v>748</v>
      </c>
      <c r="B10" s="248" t="s">
        <v>749</v>
      </c>
      <c r="C10" s="354">
        <v>1</v>
      </c>
      <c r="D10" s="857"/>
    </row>
    <row r="11" spans="1:4" ht="69" customHeight="1" thickBot="1">
      <c r="A11" s="1074"/>
      <c r="B11" s="255" t="s">
        <v>750</v>
      </c>
      <c r="C11" s="331">
        <v>1</v>
      </c>
      <c r="D11" s="856"/>
    </row>
    <row r="12" spans="1:4" ht="69" customHeight="1" thickBot="1">
      <c r="A12" s="1075"/>
      <c r="B12" s="255" t="s">
        <v>751</v>
      </c>
      <c r="C12" s="355">
        <v>1</v>
      </c>
      <c r="D12" s="377">
        <f>SUM(C10:C12)</f>
        <v>3</v>
      </c>
    </row>
    <row r="13" spans="1:4" ht="29.1" customHeight="1">
      <c r="A13" s="1076" t="s">
        <v>752</v>
      </c>
      <c r="B13" s="1077"/>
      <c r="C13" s="273"/>
      <c r="D13" s="378"/>
    </row>
    <row r="14" spans="1:4" ht="38.1" customHeight="1" thickBot="1">
      <c r="A14" s="1078" t="s">
        <v>753</v>
      </c>
      <c r="B14" s="1079"/>
      <c r="C14" s="1079"/>
      <c r="D14" s="1080"/>
    </row>
    <row r="15" spans="1:4" ht="69" customHeight="1" thickBot="1">
      <c r="A15" s="1081" t="s">
        <v>743</v>
      </c>
      <c r="B15" s="265" t="s">
        <v>754</v>
      </c>
      <c r="C15" s="266"/>
      <c r="D15" s="855"/>
    </row>
    <row r="16" spans="1:4" ht="69" customHeight="1" thickBot="1">
      <c r="A16" s="1082"/>
      <c r="B16" s="265" t="s">
        <v>755</v>
      </c>
      <c r="C16" s="268"/>
      <c r="D16" s="375">
        <f>SUM(C15:C16)</f>
        <v>0</v>
      </c>
    </row>
    <row r="17" spans="1:4" ht="69" customHeight="1" thickBot="1">
      <c r="A17" s="1074" t="s">
        <v>748</v>
      </c>
      <c r="B17" s="256" t="s">
        <v>756</v>
      </c>
      <c r="C17" s="269"/>
      <c r="D17" s="857"/>
    </row>
    <row r="18" spans="1:4" ht="69" customHeight="1" thickBot="1">
      <c r="A18" s="1074"/>
      <c r="B18" s="260" t="s">
        <v>757</v>
      </c>
      <c r="C18" s="270"/>
      <c r="D18" s="856"/>
    </row>
    <row r="19" spans="1:4" ht="69" customHeight="1" thickBot="1">
      <c r="A19" s="1074"/>
      <c r="B19" s="260" t="s">
        <v>758</v>
      </c>
      <c r="C19" s="270"/>
      <c r="D19" s="856"/>
    </row>
    <row r="20" spans="1:4" ht="69" customHeight="1" thickBot="1">
      <c r="A20" s="1074"/>
      <c r="B20" s="271" t="s">
        <v>759</v>
      </c>
      <c r="C20" s="272"/>
      <c r="D20" s="377">
        <f>SUM(C17:C20)</f>
        <v>0</v>
      </c>
    </row>
    <row r="21" spans="1:4" ht="14.65" customHeight="1">
      <c r="A21" s="1083" t="s">
        <v>760</v>
      </c>
      <c r="B21" s="1084"/>
      <c r="C21" s="274"/>
      <c r="D21" s="379"/>
    </row>
    <row r="22" spans="1:4" ht="36" customHeight="1" thickBot="1">
      <c r="A22" s="1098" t="s">
        <v>761</v>
      </c>
      <c r="B22" s="1099"/>
      <c r="C22" s="1099"/>
      <c r="D22" s="1100"/>
    </row>
    <row r="23" spans="1:4" ht="122.65" customHeight="1" thickBot="1">
      <c r="A23" s="249" t="s">
        <v>743</v>
      </c>
      <c r="B23" s="277" t="s">
        <v>762</v>
      </c>
      <c r="C23" s="118"/>
      <c r="D23" s="380">
        <f>C23</f>
        <v>0</v>
      </c>
    </row>
    <row r="24" spans="1:4" ht="69" customHeight="1" thickBot="1">
      <c r="A24" s="1074" t="s">
        <v>748</v>
      </c>
      <c r="B24" s="257" t="s">
        <v>763</v>
      </c>
      <c r="C24" s="269"/>
      <c r="D24" s="857"/>
    </row>
    <row r="25" spans="1:4" ht="69" customHeight="1" thickBot="1">
      <c r="A25" s="1074"/>
      <c r="B25" s="257" t="s">
        <v>764</v>
      </c>
      <c r="C25" s="270"/>
      <c r="D25" s="856"/>
    </row>
    <row r="26" spans="1:4" ht="69" customHeight="1" thickBot="1">
      <c r="A26" s="1074"/>
      <c r="B26" s="257" t="s">
        <v>765</v>
      </c>
      <c r="C26" s="270"/>
      <c r="D26" s="856"/>
    </row>
    <row r="27" spans="1:4" ht="69" customHeight="1" thickBot="1">
      <c r="A27" s="1074"/>
      <c r="B27" s="257" t="s">
        <v>766</v>
      </c>
      <c r="C27" s="270"/>
      <c r="D27" s="856"/>
    </row>
    <row r="28" spans="1:4" ht="69" customHeight="1" thickBot="1">
      <c r="A28" s="1074"/>
      <c r="B28" s="257" t="s">
        <v>767</v>
      </c>
      <c r="C28" s="270"/>
      <c r="D28" s="856"/>
    </row>
    <row r="29" spans="1:4" ht="69" customHeight="1" thickBot="1">
      <c r="A29" s="1074"/>
      <c r="B29" s="259" t="s">
        <v>768</v>
      </c>
      <c r="C29" s="272"/>
      <c r="D29" s="377">
        <f>SUM(C24:C29)</f>
        <v>0</v>
      </c>
    </row>
    <row r="30" spans="1:4" ht="14.65" customHeight="1">
      <c r="A30" s="1083" t="s">
        <v>769</v>
      </c>
      <c r="B30" s="1084"/>
      <c r="C30" s="274"/>
      <c r="D30" s="379"/>
    </row>
    <row r="31" spans="1:4" ht="37.5" customHeight="1" thickBot="1">
      <c r="A31" s="1098" t="s">
        <v>770</v>
      </c>
      <c r="B31" s="1099"/>
      <c r="C31" s="1099"/>
      <c r="D31" s="1100"/>
    </row>
    <row r="32" spans="1:4" ht="69" customHeight="1" thickBot="1">
      <c r="A32" s="1081" t="s">
        <v>743</v>
      </c>
      <c r="B32" s="265" t="s">
        <v>771</v>
      </c>
      <c r="C32" s="266"/>
      <c r="D32" s="855"/>
    </row>
    <row r="33" spans="1:4" ht="69" customHeight="1" thickBot="1">
      <c r="A33" s="1094"/>
      <c r="B33" s="265" t="s">
        <v>772</v>
      </c>
      <c r="C33" s="267"/>
      <c r="D33" s="856"/>
    </row>
    <row r="34" spans="1:4" ht="69" customHeight="1" thickBot="1">
      <c r="A34" s="1094"/>
      <c r="B34" s="265" t="s">
        <v>773</v>
      </c>
      <c r="C34" s="267"/>
      <c r="D34" s="856"/>
    </row>
    <row r="35" spans="1:4" ht="69" customHeight="1" thickBot="1">
      <c r="A35" s="1082"/>
      <c r="B35" s="265" t="s">
        <v>774</v>
      </c>
      <c r="C35" s="268"/>
      <c r="D35" s="375">
        <f>SUM(C32:C35)</f>
        <v>0</v>
      </c>
    </row>
    <row r="36" spans="1:4" ht="69" customHeight="1" thickBot="1">
      <c r="A36" s="250" t="s">
        <v>748</v>
      </c>
      <c r="B36" s="271" t="s">
        <v>775</v>
      </c>
      <c r="C36" s="278"/>
      <c r="D36" s="19">
        <f>C36</f>
        <v>0</v>
      </c>
    </row>
    <row r="37" spans="1:4" ht="15.75" thickBot="1">
      <c r="A37" s="279"/>
      <c r="B37" s="280"/>
      <c r="C37" s="281"/>
      <c r="D37" s="381"/>
    </row>
    <row r="38" spans="1:4" ht="15" customHeight="1">
      <c r="A38" s="1087" t="s">
        <v>776</v>
      </c>
      <c r="B38" s="1088"/>
      <c r="C38" s="263"/>
      <c r="D38" s="373"/>
    </row>
    <row r="39" spans="1:4" ht="30.6" customHeight="1" thickBot="1">
      <c r="A39" s="1090" t="s">
        <v>777</v>
      </c>
      <c r="B39" s="1091"/>
      <c r="C39" s="1091"/>
      <c r="D39" s="1092"/>
    </row>
    <row r="40" spans="1:4" ht="14.65" customHeight="1">
      <c r="A40" s="1083" t="s">
        <v>778</v>
      </c>
      <c r="B40" s="1084"/>
      <c r="C40" s="274"/>
      <c r="D40" s="379"/>
    </row>
    <row r="41" spans="1:4" ht="32.65" customHeight="1" thickBot="1">
      <c r="A41" s="1095" t="s">
        <v>779</v>
      </c>
      <c r="B41" s="1096"/>
      <c r="C41" s="1096"/>
      <c r="D41" s="1097"/>
    </row>
    <row r="42" spans="1:4" ht="69" customHeight="1" thickBot="1">
      <c r="A42" s="1081" t="s">
        <v>743</v>
      </c>
      <c r="B42" s="277" t="s">
        <v>780</v>
      </c>
      <c r="C42" s="266"/>
      <c r="D42" s="855"/>
    </row>
    <row r="43" spans="1:4" ht="69" customHeight="1" thickBot="1">
      <c r="A43" s="1094"/>
      <c r="B43" s="283" t="s">
        <v>781</v>
      </c>
      <c r="C43" s="267"/>
      <c r="D43" s="856"/>
    </row>
    <row r="44" spans="1:4" ht="69" customHeight="1" thickBot="1">
      <c r="A44" s="1094"/>
      <c r="B44" s="283" t="s">
        <v>782</v>
      </c>
      <c r="C44" s="267"/>
      <c r="D44" s="856"/>
    </row>
    <row r="45" spans="1:4" ht="69" customHeight="1" thickBot="1">
      <c r="A45" s="247"/>
      <c r="B45" s="283" t="s">
        <v>783</v>
      </c>
      <c r="C45" s="268"/>
      <c r="D45" s="375">
        <f>SUM(C42:C45)</f>
        <v>0</v>
      </c>
    </row>
    <row r="46" spans="1:4" ht="69" customHeight="1" thickBot="1">
      <c r="A46" s="1074" t="s">
        <v>748</v>
      </c>
      <c r="B46" s="257" t="s">
        <v>784</v>
      </c>
      <c r="C46" s="269"/>
      <c r="D46" s="857"/>
    </row>
    <row r="47" spans="1:4" ht="69" customHeight="1" thickBot="1">
      <c r="A47" s="1074"/>
      <c r="B47" s="257" t="s">
        <v>785</v>
      </c>
      <c r="C47" s="270"/>
      <c r="D47" s="856"/>
    </row>
    <row r="48" spans="1:4" ht="69" customHeight="1" thickBot="1">
      <c r="A48" s="1074"/>
      <c r="B48" s="257" t="s">
        <v>786</v>
      </c>
      <c r="C48" s="270"/>
      <c r="D48" s="856"/>
    </row>
    <row r="49" spans="1:4" ht="69" customHeight="1" thickBot="1">
      <c r="A49" s="1074"/>
      <c r="B49" s="257" t="s">
        <v>787</v>
      </c>
      <c r="C49" s="270"/>
      <c r="D49" s="856"/>
    </row>
    <row r="50" spans="1:4" ht="69" customHeight="1" thickBot="1">
      <c r="A50" s="1074"/>
      <c r="B50" s="259" t="s">
        <v>788</v>
      </c>
      <c r="C50" s="272"/>
      <c r="D50" s="377">
        <f>SUM(C46:C50)</f>
        <v>0</v>
      </c>
    </row>
    <row r="51" spans="1:4" ht="14.65" customHeight="1">
      <c r="A51" s="1083" t="s">
        <v>789</v>
      </c>
      <c r="B51" s="1084"/>
      <c r="C51" s="274"/>
      <c r="D51" s="379"/>
    </row>
    <row r="52" spans="1:4" ht="30" customHeight="1" thickBot="1">
      <c r="A52" s="1098" t="s">
        <v>790</v>
      </c>
      <c r="B52" s="1099"/>
      <c r="C52" s="1099"/>
      <c r="D52" s="1100"/>
    </row>
    <row r="53" spans="1:4" ht="69" customHeight="1" thickBot="1">
      <c r="A53" s="1081" t="s">
        <v>791</v>
      </c>
      <c r="B53" s="277" t="s">
        <v>792</v>
      </c>
      <c r="C53" s="266"/>
      <c r="D53" s="855"/>
    </row>
    <row r="54" spans="1:4" ht="69" customHeight="1" thickBot="1">
      <c r="A54" s="1094"/>
      <c r="B54" s="283" t="s">
        <v>793</v>
      </c>
      <c r="C54" s="267"/>
      <c r="D54" s="856"/>
    </row>
    <row r="55" spans="1:4" ht="69" customHeight="1" thickBot="1">
      <c r="A55" s="1094"/>
      <c r="B55" s="283" t="s">
        <v>794</v>
      </c>
      <c r="C55" s="267"/>
      <c r="D55" s="856"/>
    </row>
    <row r="56" spans="1:4" ht="69" customHeight="1" thickBot="1">
      <c r="A56" s="1082"/>
      <c r="B56" s="283" t="s">
        <v>795</v>
      </c>
      <c r="C56" s="268"/>
      <c r="D56" s="375">
        <f>SUM(C53:C56)</f>
        <v>0</v>
      </c>
    </row>
    <row r="57" spans="1:4" ht="69" customHeight="1" thickBot="1">
      <c r="A57" s="1101" t="s">
        <v>748</v>
      </c>
      <c r="B57" s="284" t="s">
        <v>796</v>
      </c>
      <c r="C57" s="285"/>
      <c r="D57" s="855"/>
    </row>
    <row r="58" spans="1:4" ht="69" customHeight="1" thickBot="1">
      <c r="A58" s="1074"/>
      <c r="B58" s="257" t="s">
        <v>797</v>
      </c>
      <c r="C58" s="270"/>
      <c r="D58" s="856"/>
    </row>
    <row r="59" spans="1:4" ht="69" customHeight="1" thickBot="1">
      <c r="A59" s="1074"/>
      <c r="B59" s="259" t="s">
        <v>798</v>
      </c>
      <c r="C59" s="272"/>
      <c r="D59" s="377">
        <f>SUM(C57:C59)</f>
        <v>0</v>
      </c>
    </row>
    <row r="60" spans="1:4" ht="14.65" customHeight="1">
      <c r="A60" s="1083" t="s">
        <v>799</v>
      </c>
      <c r="B60" s="1084"/>
      <c r="C60" s="274"/>
      <c r="D60" s="379"/>
    </row>
    <row r="61" spans="1:4" ht="33" customHeight="1" thickBot="1">
      <c r="A61" s="1095" t="s">
        <v>800</v>
      </c>
      <c r="B61" s="1096"/>
      <c r="C61" s="1096"/>
      <c r="D61" s="1097"/>
    </row>
    <row r="62" spans="1:4" ht="69" customHeight="1" thickBot="1">
      <c r="A62" s="1081" t="s">
        <v>743</v>
      </c>
      <c r="B62" s="277" t="s">
        <v>801</v>
      </c>
      <c r="C62" s="266"/>
      <c r="D62" s="855"/>
    </row>
    <row r="63" spans="1:4" ht="69" customHeight="1" thickBot="1">
      <c r="A63" s="1082"/>
      <c r="B63" s="283" t="s">
        <v>802</v>
      </c>
      <c r="C63" s="268"/>
      <c r="D63" s="375">
        <f>SUM(C62:C63)</f>
        <v>0</v>
      </c>
    </row>
    <row r="64" spans="1:4" ht="69" customHeight="1" thickBot="1">
      <c r="A64" s="1101" t="s">
        <v>748</v>
      </c>
      <c r="B64" s="284" t="s">
        <v>803</v>
      </c>
      <c r="C64" s="285"/>
      <c r="D64" s="855"/>
    </row>
    <row r="65" spans="1:4" ht="69" customHeight="1" thickBot="1">
      <c r="A65" s="1074"/>
      <c r="B65" s="257" t="s">
        <v>804</v>
      </c>
      <c r="C65" s="270"/>
      <c r="D65" s="856"/>
    </row>
    <row r="66" spans="1:4" ht="69" customHeight="1" thickBot="1">
      <c r="A66" s="1074"/>
      <c r="B66" s="257" t="s">
        <v>805</v>
      </c>
      <c r="C66" s="270"/>
      <c r="D66" s="856"/>
    </row>
    <row r="67" spans="1:4" ht="69" customHeight="1" thickBot="1">
      <c r="A67" s="1074"/>
      <c r="B67" s="259" t="s">
        <v>806</v>
      </c>
      <c r="C67" s="272"/>
      <c r="D67" s="377">
        <f>SUM(C64:C67)</f>
        <v>0</v>
      </c>
    </row>
    <row r="68" spans="1:4" ht="14.65" customHeight="1">
      <c r="A68" s="1102" t="s">
        <v>807</v>
      </c>
      <c r="B68" s="1103"/>
      <c r="C68" s="274"/>
      <c r="D68" s="379"/>
    </row>
    <row r="69" spans="1:4" ht="33.6" customHeight="1" thickBot="1">
      <c r="A69" s="1098" t="s">
        <v>808</v>
      </c>
      <c r="B69" s="1099"/>
      <c r="C69" s="1099"/>
      <c r="D69" s="1100"/>
    </row>
    <row r="70" spans="1:4" ht="69" customHeight="1" thickBot="1">
      <c r="A70" s="1081" t="s">
        <v>743</v>
      </c>
      <c r="B70" s="277" t="s">
        <v>809</v>
      </c>
      <c r="C70" s="266"/>
      <c r="D70" s="855"/>
    </row>
    <row r="71" spans="1:4" ht="69" customHeight="1" thickBot="1">
      <c r="A71" s="1094"/>
      <c r="B71" s="283" t="s">
        <v>810</v>
      </c>
      <c r="C71" s="267"/>
      <c r="D71" s="856"/>
    </row>
    <row r="72" spans="1:4" ht="69" customHeight="1" thickBot="1">
      <c r="A72" s="1094"/>
      <c r="B72" s="283" t="s">
        <v>811</v>
      </c>
      <c r="C72" s="267"/>
      <c r="D72" s="856"/>
    </row>
    <row r="73" spans="1:4" ht="69" customHeight="1" thickBot="1">
      <c r="A73" s="1094"/>
      <c r="B73" s="283" t="s">
        <v>812</v>
      </c>
      <c r="C73" s="267"/>
      <c r="D73" s="856"/>
    </row>
    <row r="74" spans="1:4" ht="69" customHeight="1" thickBot="1">
      <c r="A74" s="1094"/>
      <c r="B74" s="283" t="s">
        <v>813</v>
      </c>
      <c r="C74" s="267"/>
      <c r="D74" s="856"/>
    </row>
    <row r="75" spans="1:4" ht="69" customHeight="1" thickBot="1">
      <c r="A75" s="1094"/>
      <c r="B75" s="283" t="s">
        <v>814</v>
      </c>
      <c r="C75" s="267"/>
      <c r="D75" s="856"/>
    </row>
    <row r="76" spans="1:4" ht="69" customHeight="1" thickBot="1">
      <c r="A76" s="1094"/>
      <c r="B76" s="283" t="s">
        <v>815</v>
      </c>
      <c r="C76" s="267"/>
      <c r="D76" s="856"/>
    </row>
    <row r="77" spans="1:4" ht="69" customHeight="1" thickBot="1">
      <c r="A77" s="1082"/>
      <c r="B77" s="283" t="s">
        <v>816</v>
      </c>
      <c r="C77" s="268"/>
      <c r="D77" s="375">
        <f>SUM(C70:C77)</f>
        <v>0</v>
      </c>
    </row>
    <row r="78" spans="1:4" ht="69" customHeight="1" thickBot="1">
      <c r="A78" s="1101" t="s">
        <v>748</v>
      </c>
      <c r="B78" s="284" t="s">
        <v>817</v>
      </c>
      <c r="C78" s="285"/>
      <c r="D78" s="383"/>
    </row>
    <row r="79" spans="1:4" ht="69" customHeight="1" thickBot="1">
      <c r="A79" s="1074"/>
      <c r="B79" s="257" t="s">
        <v>818</v>
      </c>
      <c r="C79" s="270"/>
      <c r="D79" s="376"/>
    </row>
    <row r="80" spans="1:4" ht="69" customHeight="1" thickBot="1">
      <c r="A80" s="1075"/>
      <c r="B80" s="257" t="s">
        <v>819</v>
      </c>
      <c r="C80" s="286"/>
      <c r="D80" s="384">
        <f>SUM(C78:C80)</f>
        <v>0</v>
      </c>
    </row>
    <row r="81" spans="1:4" ht="15.75" thickBot="1">
      <c r="A81" s="252"/>
      <c r="B81" s="280"/>
      <c r="C81" s="281"/>
      <c r="D81" s="381"/>
    </row>
    <row r="82" spans="1:4" ht="47.1" customHeight="1" thickBot="1">
      <c r="A82" s="1085" t="s">
        <v>820</v>
      </c>
      <c r="B82" s="1104"/>
      <c r="C82" s="1104"/>
      <c r="D82" s="1086"/>
    </row>
    <row r="83" spans="1:4" ht="15" customHeight="1">
      <c r="A83" s="1087" t="s">
        <v>821</v>
      </c>
      <c r="B83" s="1088"/>
      <c r="C83" s="263"/>
      <c r="D83" s="373"/>
    </row>
    <row r="84" spans="1:4" ht="49.15" customHeight="1" thickBot="1">
      <c r="A84" s="1105" t="s">
        <v>822</v>
      </c>
      <c r="B84" s="1106"/>
      <c r="C84" s="282"/>
      <c r="D84" s="382"/>
    </row>
    <row r="85" spans="1:4" ht="14.65" customHeight="1">
      <c r="A85" s="1083" t="s">
        <v>823</v>
      </c>
      <c r="B85" s="1084"/>
      <c r="C85" s="274"/>
      <c r="D85" s="379"/>
    </row>
    <row r="86" spans="1:4" ht="39.6" customHeight="1" thickBot="1">
      <c r="A86" s="1095" t="s">
        <v>824</v>
      </c>
      <c r="B86" s="1096"/>
      <c r="C86" s="1096"/>
      <c r="D86" s="1097"/>
    </row>
    <row r="87" spans="1:4" ht="69" customHeight="1" thickBot="1">
      <c r="A87" s="1081" t="s">
        <v>743</v>
      </c>
      <c r="B87" s="277" t="s">
        <v>825</v>
      </c>
      <c r="C87" s="266"/>
      <c r="D87" s="855"/>
    </row>
    <row r="88" spans="1:4" ht="69" customHeight="1" thickBot="1">
      <c r="A88" s="1094"/>
      <c r="B88" s="283" t="s">
        <v>826</v>
      </c>
      <c r="C88" s="267"/>
      <c r="D88" s="856"/>
    </row>
    <row r="89" spans="1:4" ht="69" customHeight="1" thickBot="1">
      <c r="A89" s="1094"/>
      <c r="B89" s="283" t="s">
        <v>827</v>
      </c>
      <c r="C89" s="267"/>
      <c r="D89" s="856"/>
    </row>
    <row r="90" spans="1:4" ht="69" customHeight="1" thickBot="1">
      <c r="A90" s="1094"/>
      <c r="B90" s="283" t="s">
        <v>828</v>
      </c>
      <c r="C90" s="267"/>
      <c r="D90" s="856"/>
    </row>
    <row r="91" spans="1:4" ht="69" customHeight="1" thickBot="1">
      <c r="A91" s="1094"/>
      <c r="B91" s="283" t="s">
        <v>829</v>
      </c>
      <c r="C91" s="267"/>
      <c r="D91" s="856"/>
    </row>
    <row r="92" spans="1:4" ht="69" customHeight="1" thickBot="1">
      <c r="A92" s="1082"/>
      <c r="B92" s="283" t="s">
        <v>830</v>
      </c>
      <c r="C92" s="268"/>
      <c r="D92" s="375">
        <f>SUM(C87:C92)</f>
        <v>0</v>
      </c>
    </row>
    <row r="93" spans="1:4" ht="69" customHeight="1" thickBot="1">
      <c r="A93" s="250" t="s">
        <v>748</v>
      </c>
      <c r="B93" s="287" t="s">
        <v>831</v>
      </c>
      <c r="C93" s="278"/>
      <c r="D93" s="19">
        <f>SUM(C93)</f>
        <v>0</v>
      </c>
    </row>
    <row r="94" spans="1:4" ht="14.65" customHeight="1">
      <c r="A94" s="1083" t="s">
        <v>832</v>
      </c>
      <c r="B94" s="1084"/>
      <c r="C94" s="274"/>
      <c r="D94" s="379"/>
    </row>
    <row r="95" spans="1:4" ht="46.5" customHeight="1" thickBot="1">
      <c r="A95" s="1095" t="s">
        <v>833</v>
      </c>
      <c r="B95" s="1096"/>
      <c r="C95" s="1096"/>
      <c r="D95" s="1097"/>
    </row>
    <row r="96" spans="1:4" ht="69" customHeight="1" thickBot="1">
      <c r="A96" s="249" t="s">
        <v>743</v>
      </c>
      <c r="B96" s="249" t="s">
        <v>834</v>
      </c>
      <c r="C96" s="4"/>
      <c r="D96" s="380">
        <f>SUM(C96)</f>
        <v>0</v>
      </c>
    </row>
    <row r="97" spans="1:4" ht="69" customHeight="1" thickBot="1">
      <c r="A97" s="250" t="s">
        <v>748</v>
      </c>
      <c r="B97" s="287" t="s">
        <v>835</v>
      </c>
      <c r="C97" s="278"/>
      <c r="D97" s="19">
        <f>SUM(C97)</f>
        <v>0</v>
      </c>
    </row>
    <row r="98" spans="1:4" ht="25.15" customHeight="1">
      <c r="A98" s="1083" t="s">
        <v>836</v>
      </c>
      <c r="B98" s="1084"/>
      <c r="C98" s="274"/>
      <c r="D98" s="379"/>
    </row>
    <row r="99" spans="1:4" ht="53.65" customHeight="1" thickBot="1">
      <c r="A99" s="1098" t="s">
        <v>837</v>
      </c>
      <c r="B99" s="1099"/>
      <c r="C99" s="1099"/>
      <c r="D99" s="1100"/>
    </row>
    <row r="100" spans="1:4" ht="69" customHeight="1" thickBot="1">
      <c r="A100" s="249" t="s">
        <v>743</v>
      </c>
      <c r="B100" s="277" t="s">
        <v>838</v>
      </c>
      <c r="C100" s="118"/>
      <c r="D100" s="380">
        <f>SUM(C100)</f>
        <v>0</v>
      </c>
    </row>
    <row r="101" spans="1:4" ht="69" customHeight="1" thickBot="1">
      <c r="A101" s="1101" t="s">
        <v>748</v>
      </c>
      <c r="B101" s="284" t="s">
        <v>839</v>
      </c>
      <c r="C101" s="285"/>
      <c r="D101" s="855"/>
    </row>
    <row r="102" spans="1:4" ht="69" customHeight="1" thickBot="1">
      <c r="A102" s="1074"/>
      <c r="B102" s="257" t="s">
        <v>840</v>
      </c>
      <c r="C102" s="270"/>
      <c r="D102" s="856"/>
    </row>
    <row r="103" spans="1:4" ht="69" customHeight="1" thickBot="1">
      <c r="A103" s="1074"/>
      <c r="B103" s="257" t="s">
        <v>841</v>
      </c>
      <c r="C103" s="270"/>
      <c r="D103" s="856"/>
    </row>
    <row r="104" spans="1:4" ht="69" customHeight="1" thickBot="1">
      <c r="A104" s="1074"/>
      <c r="B104" s="259" t="s">
        <v>842</v>
      </c>
      <c r="C104" s="272"/>
      <c r="D104" s="377">
        <f>SUM(C101:C104)</f>
        <v>0</v>
      </c>
    </row>
    <row r="105" spans="1:4" ht="14.65" customHeight="1">
      <c r="A105" s="1083" t="s">
        <v>843</v>
      </c>
      <c r="B105" s="1084"/>
      <c r="C105" s="274"/>
      <c r="D105" s="379"/>
    </row>
    <row r="106" spans="1:4" ht="36.6" customHeight="1" thickBot="1">
      <c r="A106" s="1098" t="s">
        <v>844</v>
      </c>
      <c r="B106" s="1099"/>
      <c r="C106" s="1099"/>
      <c r="D106" s="1100"/>
    </row>
    <row r="107" spans="1:4" ht="69" customHeight="1" thickBot="1">
      <c r="A107" s="249" t="s">
        <v>743</v>
      </c>
      <c r="B107" s="277" t="s">
        <v>845</v>
      </c>
      <c r="C107" s="118"/>
      <c r="D107" s="385">
        <f>SUM(C107)</f>
        <v>0</v>
      </c>
    </row>
    <row r="108" spans="1:4" ht="69" customHeight="1" thickBot="1">
      <c r="A108" s="1101" t="s">
        <v>748</v>
      </c>
      <c r="B108" s="284" t="s">
        <v>846</v>
      </c>
      <c r="C108" s="285"/>
      <c r="D108" s="855"/>
    </row>
    <row r="109" spans="1:4" ht="69" customHeight="1" thickBot="1">
      <c r="A109" s="1074"/>
      <c r="B109" s="257" t="s">
        <v>847</v>
      </c>
      <c r="C109" s="270"/>
      <c r="D109" s="856"/>
    </row>
    <row r="110" spans="1:4" ht="69" customHeight="1" thickBot="1">
      <c r="A110" s="1074"/>
      <c r="B110" s="259" t="s">
        <v>848</v>
      </c>
      <c r="C110" s="272"/>
      <c r="D110" s="386">
        <f>SUM(C108:C110)</f>
        <v>0</v>
      </c>
    </row>
    <row r="111" spans="1:4" ht="23.1" customHeight="1">
      <c r="A111" s="1083" t="s">
        <v>849</v>
      </c>
      <c r="B111" s="1084"/>
      <c r="C111" s="274"/>
      <c r="D111" s="379"/>
    </row>
    <row r="112" spans="1:4" ht="32.65" customHeight="1" thickBot="1">
      <c r="A112" s="1098" t="s">
        <v>850</v>
      </c>
      <c r="B112" s="1099"/>
      <c r="C112" s="1099"/>
      <c r="D112" s="1100"/>
    </row>
    <row r="113" spans="1:4" ht="69" customHeight="1" thickBot="1">
      <c r="A113" s="1081" t="s">
        <v>743</v>
      </c>
      <c r="B113" s="277" t="s">
        <v>851</v>
      </c>
      <c r="C113" s="288"/>
      <c r="D113" s="855"/>
    </row>
    <row r="114" spans="1:4" ht="69" customHeight="1" thickBot="1">
      <c r="A114" s="1094"/>
      <c r="B114" s="283" t="s">
        <v>852</v>
      </c>
      <c r="C114" s="288"/>
      <c r="D114" s="856"/>
    </row>
    <row r="115" spans="1:4" ht="69" customHeight="1" thickBot="1">
      <c r="A115" s="1094"/>
      <c r="B115" s="283" t="s">
        <v>853</v>
      </c>
      <c r="C115" s="288"/>
      <c r="D115" s="856"/>
    </row>
    <row r="116" spans="1:4" ht="69" customHeight="1" thickBot="1">
      <c r="A116" s="1094"/>
      <c r="B116" s="283" t="s">
        <v>854</v>
      </c>
      <c r="C116" s="288"/>
      <c r="D116" s="856"/>
    </row>
    <row r="117" spans="1:4" ht="69" customHeight="1" thickBot="1">
      <c r="A117" s="1094"/>
      <c r="B117" s="283" t="s">
        <v>855</v>
      </c>
      <c r="C117" s="288"/>
      <c r="D117" s="856"/>
    </row>
    <row r="118" spans="1:4" ht="69" customHeight="1" thickBot="1">
      <c r="A118" s="1094"/>
      <c r="B118" s="283" t="s">
        <v>856</v>
      </c>
      <c r="C118" s="288"/>
      <c r="D118" s="856"/>
    </row>
    <row r="119" spans="1:4" ht="79.5" customHeight="1" thickBot="1">
      <c r="A119" s="1094"/>
      <c r="B119" s="283" t="s">
        <v>857</v>
      </c>
      <c r="C119" s="288"/>
      <c r="D119" s="856"/>
    </row>
    <row r="120" spans="1:4" ht="69" customHeight="1" thickBot="1">
      <c r="A120" s="1094"/>
      <c r="B120" s="283" t="s">
        <v>858</v>
      </c>
      <c r="C120" s="288"/>
      <c r="D120" s="856"/>
    </row>
    <row r="121" spans="1:4" ht="69" customHeight="1" thickBot="1">
      <c r="A121" s="1094"/>
      <c r="B121" s="283" t="s">
        <v>859</v>
      </c>
      <c r="C121" s="288"/>
      <c r="D121" s="856"/>
    </row>
    <row r="122" spans="1:4" ht="69" customHeight="1" thickBot="1">
      <c r="A122" s="1094"/>
      <c r="B122" s="283" t="s">
        <v>860</v>
      </c>
      <c r="C122" s="288"/>
      <c r="D122" s="856"/>
    </row>
    <row r="123" spans="1:4" ht="69" customHeight="1" thickBot="1">
      <c r="A123" s="1094"/>
      <c r="B123" s="283" t="s">
        <v>861</v>
      </c>
      <c r="C123" s="288"/>
      <c r="D123" s="856"/>
    </row>
    <row r="124" spans="1:4" ht="69" customHeight="1" thickBot="1">
      <c r="A124" s="1094"/>
      <c r="B124" s="283" t="s">
        <v>862</v>
      </c>
      <c r="C124" s="288"/>
      <c r="D124" s="856"/>
    </row>
    <row r="125" spans="1:4" ht="69" customHeight="1" thickBot="1">
      <c r="A125" s="1094"/>
      <c r="B125" s="283" t="s">
        <v>863</v>
      </c>
      <c r="C125" s="288"/>
      <c r="D125" s="856"/>
    </row>
    <row r="126" spans="1:4" ht="69" customHeight="1" thickBot="1">
      <c r="A126" s="1094"/>
      <c r="B126" s="283" t="s">
        <v>864</v>
      </c>
      <c r="C126" s="288"/>
      <c r="D126" s="856"/>
    </row>
    <row r="127" spans="1:4" ht="165.6" customHeight="1" thickBot="1">
      <c r="A127" s="1094"/>
      <c r="B127" s="289" t="s">
        <v>865</v>
      </c>
      <c r="C127" s="288"/>
      <c r="D127" s="387">
        <f>SUM(C113:C127)</f>
        <v>0</v>
      </c>
    </row>
    <row r="128" spans="1:4" ht="69" customHeight="1" thickBot="1">
      <c r="A128" s="250" t="s">
        <v>748</v>
      </c>
      <c r="B128" s="287" t="s">
        <v>866</v>
      </c>
      <c r="C128" s="278"/>
      <c r="D128" s="19">
        <f>SUM(C128)</f>
        <v>0</v>
      </c>
    </row>
    <row r="129" spans="1:4" ht="15.75" thickBot="1">
      <c r="A129" s="252"/>
      <c r="B129" s="280"/>
      <c r="C129" s="281"/>
      <c r="D129" s="381"/>
    </row>
    <row r="130" spans="1:4" ht="54" customHeight="1">
      <c r="A130" s="1108" t="s">
        <v>867</v>
      </c>
      <c r="B130" s="1109"/>
      <c r="C130" s="404"/>
      <c r="D130" s="405"/>
    </row>
    <row r="131" spans="1:4" ht="14.65" customHeight="1" thickBot="1">
      <c r="A131" s="1110"/>
      <c r="B131" s="1111"/>
      <c r="C131" s="406"/>
      <c r="D131" s="407"/>
    </row>
    <row r="132" spans="1:4" ht="15" customHeight="1">
      <c r="A132" s="1087" t="s">
        <v>868</v>
      </c>
      <c r="B132" s="1089"/>
      <c r="C132" s="263"/>
      <c r="D132" s="373"/>
    </row>
    <row r="133" spans="1:4" ht="31.15" customHeight="1" thickBot="1">
      <c r="A133" s="1090" t="s">
        <v>869</v>
      </c>
      <c r="B133" s="1092"/>
      <c r="C133" s="403"/>
      <c r="D133" s="408"/>
    </row>
    <row r="134" spans="1:4" ht="14.65" customHeight="1">
      <c r="A134" s="1083" t="s">
        <v>870</v>
      </c>
      <c r="B134" s="1107"/>
      <c r="C134" s="274"/>
      <c r="D134" s="379"/>
    </row>
    <row r="135" spans="1:4" ht="33.6" customHeight="1" thickBot="1">
      <c r="A135" s="1098" t="s">
        <v>871</v>
      </c>
      <c r="B135" s="1100"/>
      <c r="C135" s="371"/>
      <c r="D135" s="409"/>
    </row>
    <row r="136" spans="1:4" ht="69" customHeight="1" thickBot="1">
      <c r="A136" s="1094" t="s">
        <v>743</v>
      </c>
      <c r="B136" s="412" t="s">
        <v>872</v>
      </c>
      <c r="C136" s="410"/>
      <c r="D136" s="857"/>
    </row>
    <row r="137" spans="1:4" ht="69" customHeight="1" thickBot="1">
      <c r="A137" s="1082"/>
      <c r="B137" s="412" t="s">
        <v>873</v>
      </c>
      <c r="C137" s="294"/>
      <c r="D137" s="390">
        <f>SUM(C136:C137)</f>
        <v>0</v>
      </c>
    </row>
    <row r="138" spans="1:4" ht="69" customHeight="1" thickBot="1">
      <c r="A138" s="1101" t="s">
        <v>748</v>
      </c>
      <c r="B138" s="413" t="s">
        <v>874</v>
      </c>
      <c r="C138" s="356"/>
      <c r="D138" s="856"/>
    </row>
    <row r="139" spans="1:4" ht="69" customHeight="1" thickBot="1">
      <c r="A139" s="1074"/>
      <c r="B139" s="413" t="s">
        <v>875</v>
      </c>
      <c r="C139" s="356"/>
      <c r="D139" s="856"/>
    </row>
    <row r="140" spans="1:4" ht="69" customHeight="1" thickBot="1">
      <c r="A140" s="1074"/>
      <c r="B140" s="413" t="s">
        <v>876</v>
      </c>
      <c r="C140" s="356"/>
      <c r="D140" s="856"/>
    </row>
    <row r="141" spans="1:4" ht="69" customHeight="1" thickBot="1">
      <c r="A141" s="1074"/>
      <c r="B141" s="413" t="s">
        <v>877</v>
      </c>
      <c r="C141" s="356"/>
      <c r="D141" s="856"/>
    </row>
    <row r="142" spans="1:4" ht="69" customHeight="1" thickBot="1">
      <c r="A142" s="1074"/>
      <c r="B142" s="413" t="s">
        <v>878</v>
      </c>
      <c r="C142" s="356"/>
      <c r="D142" s="856"/>
    </row>
    <row r="143" spans="1:4" ht="69" customHeight="1" thickBot="1">
      <c r="A143" s="1074"/>
      <c r="B143" s="413" t="s">
        <v>879</v>
      </c>
      <c r="C143" s="356"/>
      <c r="D143" s="856"/>
    </row>
    <row r="144" spans="1:4" ht="69" customHeight="1" thickBot="1">
      <c r="A144" s="1074"/>
      <c r="B144" s="414" t="s">
        <v>880</v>
      </c>
      <c r="C144" s="411"/>
      <c r="D144" s="377">
        <f>SUM(C138:C144)</f>
        <v>0</v>
      </c>
    </row>
    <row r="145" spans="1:4" ht="14.65" customHeight="1">
      <c r="A145" s="1083" t="s">
        <v>881</v>
      </c>
      <c r="B145" s="1107"/>
      <c r="C145" s="274"/>
      <c r="D145" s="379"/>
    </row>
    <row r="146" spans="1:4" ht="36.6" customHeight="1" thickBot="1">
      <c r="A146" s="1098" t="s">
        <v>882</v>
      </c>
      <c r="B146" s="1116"/>
      <c r="C146" s="275"/>
      <c r="D146" s="276"/>
    </row>
    <row r="147" spans="1:4" ht="176.1" customHeight="1" thickBot="1">
      <c r="A147" s="1081" t="s">
        <v>743</v>
      </c>
      <c r="B147" s="249" t="s">
        <v>883</v>
      </c>
      <c r="C147" s="293"/>
      <c r="D147" s="855"/>
    </row>
    <row r="148" spans="1:4" ht="69" customHeight="1" thickBot="1">
      <c r="A148" s="1094"/>
      <c r="B148" s="249" t="s">
        <v>884</v>
      </c>
      <c r="C148" s="294"/>
      <c r="D148" s="856"/>
    </row>
    <row r="149" spans="1:4" ht="69" customHeight="1" thickBot="1">
      <c r="A149" s="1082"/>
      <c r="B149" s="249" t="s">
        <v>885</v>
      </c>
      <c r="C149" s="295"/>
      <c r="D149" s="375">
        <f>SUM(C147:C149)</f>
        <v>0</v>
      </c>
    </row>
    <row r="150" spans="1:4" ht="69" customHeight="1" thickBot="1">
      <c r="A150" s="248" t="s">
        <v>748</v>
      </c>
      <c r="B150" s="414" t="s">
        <v>886</v>
      </c>
      <c r="D150" s="391">
        <f>SUM(C150)</f>
        <v>0</v>
      </c>
    </row>
    <row r="151" spans="1:4" ht="14.65" customHeight="1">
      <c r="A151" s="1083" t="s">
        <v>887</v>
      </c>
      <c r="B151" s="1107"/>
      <c r="C151" s="274"/>
      <c r="D151" s="379"/>
    </row>
    <row r="152" spans="1:4" ht="38.65" customHeight="1" thickBot="1">
      <c r="A152" s="1098" t="s">
        <v>888</v>
      </c>
      <c r="B152" s="1100"/>
      <c r="C152" s="275"/>
      <c r="D152" s="276"/>
    </row>
    <row r="153" spans="1:4" ht="69" customHeight="1" thickBot="1">
      <c r="A153" s="1081" t="s">
        <v>743</v>
      </c>
      <c r="B153" s="415" t="s">
        <v>889</v>
      </c>
      <c r="C153" s="293"/>
      <c r="D153" s="855"/>
    </row>
    <row r="154" spans="1:4" ht="69" customHeight="1" thickBot="1">
      <c r="A154" s="1082"/>
      <c r="B154" s="412" t="s">
        <v>890</v>
      </c>
      <c r="C154" s="295"/>
      <c r="D154" s="375">
        <f>SUM(C153:C154)</f>
        <v>0</v>
      </c>
    </row>
    <row r="155" spans="1:4" ht="69" customHeight="1" thickBot="1">
      <c r="A155" s="250" t="s">
        <v>748</v>
      </c>
      <c r="B155" s="416" t="s">
        <v>891</v>
      </c>
      <c r="C155" s="411"/>
      <c r="D155" s="19">
        <f>SUM(C155)</f>
        <v>0</v>
      </c>
    </row>
    <row r="156" spans="1:4" ht="15.75" thickBot="1">
      <c r="A156" s="279"/>
      <c r="B156" s="417"/>
      <c r="C156" s="299"/>
      <c r="D156" s="392"/>
    </row>
    <row r="157" spans="1:4" ht="15" customHeight="1">
      <c r="A157" s="1087" t="s">
        <v>892</v>
      </c>
      <c r="B157" s="1088"/>
      <c r="C157" s="1112"/>
      <c r="D157" s="373"/>
    </row>
    <row r="158" spans="1:4" ht="29.65" customHeight="1" thickBot="1">
      <c r="A158" s="1105" t="s">
        <v>893</v>
      </c>
      <c r="B158" s="1106"/>
      <c r="C158" s="1113"/>
      <c r="D158" s="382"/>
    </row>
    <row r="159" spans="1:4" ht="14.65" customHeight="1">
      <c r="A159" s="1083" t="s">
        <v>894</v>
      </c>
      <c r="B159" s="1084"/>
      <c r="C159" s="1114"/>
      <c r="D159" s="379"/>
    </row>
    <row r="160" spans="1:4" ht="44.65" customHeight="1" thickBot="1">
      <c r="A160" s="1098" t="s">
        <v>895</v>
      </c>
      <c r="B160" s="1099"/>
      <c r="C160" s="1115"/>
      <c r="D160" s="276"/>
    </row>
    <row r="161" spans="1:4" ht="69" customHeight="1" thickBot="1">
      <c r="A161" s="1081" t="s">
        <v>743</v>
      </c>
      <c r="B161" s="277" t="s">
        <v>896</v>
      </c>
      <c r="C161" s="300"/>
      <c r="D161" s="855"/>
    </row>
    <row r="162" spans="1:4" ht="69" customHeight="1" thickBot="1">
      <c r="A162" s="1094"/>
      <c r="B162" s="283" t="s">
        <v>897</v>
      </c>
      <c r="C162" s="301"/>
      <c r="D162" s="856"/>
    </row>
    <row r="163" spans="1:4" ht="69" customHeight="1" thickBot="1">
      <c r="A163" s="1094"/>
      <c r="B163" s="283" t="s">
        <v>898</v>
      </c>
      <c r="C163" s="301"/>
      <c r="D163" s="856"/>
    </row>
    <row r="164" spans="1:4" ht="69" customHeight="1" thickBot="1">
      <c r="A164" s="1094"/>
      <c r="B164" s="283" t="s">
        <v>899</v>
      </c>
      <c r="C164" s="301"/>
      <c r="D164" s="856"/>
    </row>
    <row r="165" spans="1:4" ht="69" customHeight="1" thickBot="1">
      <c r="A165" s="1094"/>
      <c r="B165" s="283" t="s">
        <v>900</v>
      </c>
      <c r="C165" s="301"/>
      <c r="D165" s="856"/>
    </row>
    <row r="166" spans="1:4" ht="69" customHeight="1" thickBot="1">
      <c r="A166" s="1094"/>
      <c r="B166" s="283" t="s">
        <v>901</v>
      </c>
      <c r="C166" s="301"/>
      <c r="D166" s="856"/>
    </row>
    <row r="167" spans="1:4" ht="69" customHeight="1" thickBot="1">
      <c r="A167" s="1082"/>
      <c r="B167" s="283" t="s">
        <v>902</v>
      </c>
      <c r="C167" s="302"/>
      <c r="D167" s="375">
        <f>SUM(C161:C167)</f>
        <v>0</v>
      </c>
    </row>
    <row r="168" spans="1:4" ht="69" customHeight="1" thickBot="1">
      <c r="A168" s="1101" t="s">
        <v>748</v>
      </c>
      <c r="B168" s="271" t="s">
        <v>903</v>
      </c>
      <c r="C168" s="303"/>
      <c r="D168" s="855"/>
    </row>
    <row r="169" spans="1:4" ht="69" customHeight="1" thickBot="1">
      <c r="A169" s="1074"/>
      <c r="B169" s="271" t="s">
        <v>904</v>
      </c>
      <c r="C169" s="304"/>
      <c r="D169" s="856"/>
    </row>
    <row r="170" spans="1:4" ht="69" customHeight="1" thickBot="1">
      <c r="A170" s="1075"/>
      <c r="B170" s="260" t="s">
        <v>905</v>
      </c>
      <c r="C170" s="305"/>
      <c r="D170" s="384">
        <f>SUM(C168:C170)</f>
        <v>0</v>
      </c>
    </row>
    <row r="171" spans="1:4" ht="14.65" customHeight="1">
      <c r="A171" s="1083" t="s">
        <v>906</v>
      </c>
      <c r="B171" s="1084"/>
      <c r="C171" s="1114"/>
      <c r="D171" s="379"/>
    </row>
    <row r="172" spans="1:4" ht="31.15" customHeight="1" thickBot="1">
      <c r="A172" s="1098" t="s">
        <v>907</v>
      </c>
      <c r="B172" s="1099"/>
      <c r="C172" s="1115"/>
      <c r="D172" s="276"/>
    </row>
    <row r="173" spans="1:4" ht="69" customHeight="1" thickBot="1">
      <c r="A173" s="1081" t="s">
        <v>743</v>
      </c>
      <c r="B173" s="277" t="s">
        <v>908</v>
      </c>
      <c r="C173" s="300"/>
      <c r="D173" s="855"/>
    </row>
    <row r="174" spans="1:4" ht="69" customHeight="1">
      <c r="A174" s="1094"/>
      <c r="B174" s="306" t="s">
        <v>909</v>
      </c>
      <c r="C174" s="301"/>
      <c r="D174" s="856"/>
    </row>
    <row r="175" spans="1:4" ht="69" customHeight="1" thickBot="1">
      <c r="A175" s="1094"/>
      <c r="B175" s="283" t="s">
        <v>910</v>
      </c>
      <c r="C175" s="301"/>
      <c r="D175" s="856"/>
    </row>
    <row r="176" spans="1:4" ht="69" customHeight="1" thickBot="1">
      <c r="A176" s="1082"/>
      <c r="B176" s="265" t="s">
        <v>911</v>
      </c>
      <c r="C176" s="302"/>
      <c r="D176" s="375">
        <f>SUM(C173:C176)</f>
        <v>0</v>
      </c>
    </row>
    <row r="177" spans="1:4" ht="69" customHeight="1" thickBot="1">
      <c r="A177" s="250" t="s">
        <v>748</v>
      </c>
      <c r="B177" s="271" t="s">
        <v>912</v>
      </c>
      <c r="C177" s="307"/>
      <c r="D177" s="19">
        <f>SUM(C177)</f>
        <v>0</v>
      </c>
    </row>
    <row r="178" spans="1:4" ht="14.65" customHeight="1">
      <c r="A178" s="1083" t="s">
        <v>913</v>
      </c>
      <c r="B178" s="1084"/>
      <c r="C178" s="1114"/>
      <c r="D178" s="379"/>
    </row>
    <row r="179" spans="1:4" ht="34.15" customHeight="1" thickBot="1">
      <c r="A179" s="1098" t="s">
        <v>914</v>
      </c>
      <c r="B179" s="1099"/>
      <c r="C179" s="1115"/>
      <c r="D179" s="276"/>
    </row>
    <row r="180" spans="1:4" ht="69" customHeight="1" thickBot="1">
      <c r="A180" s="247" t="s">
        <v>743</v>
      </c>
      <c r="B180" s="308" t="s">
        <v>915</v>
      </c>
      <c r="C180" s="309"/>
      <c r="D180" s="393">
        <f>SUM(C180)</f>
        <v>0</v>
      </c>
    </row>
    <row r="181" spans="1:4" ht="69" customHeight="1" thickBot="1">
      <c r="A181" s="255" t="s">
        <v>748</v>
      </c>
      <c r="B181" s="284" t="s">
        <v>916</v>
      </c>
      <c r="C181" s="310"/>
      <c r="D181" s="858"/>
    </row>
    <row r="182" spans="1:4" ht="69" customHeight="1" thickBot="1">
      <c r="A182" s="251"/>
      <c r="B182" s="257" t="s">
        <v>917</v>
      </c>
      <c r="C182" s="311"/>
      <c r="D182" s="859"/>
    </row>
    <row r="183" spans="1:4" ht="69" customHeight="1" thickBot="1">
      <c r="A183" s="251"/>
      <c r="B183" s="257" t="s">
        <v>918</v>
      </c>
      <c r="C183" s="311"/>
      <c r="D183" s="859"/>
    </row>
    <row r="184" spans="1:4" ht="69" customHeight="1" thickBot="1">
      <c r="A184" s="248"/>
      <c r="B184" s="259" t="s">
        <v>919</v>
      </c>
      <c r="C184" s="312"/>
      <c r="D184" s="394">
        <f>SUM(C181:C184)</f>
        <v>0</v>
      </c>
    </row>
    <row r="185" spans="1:4" ht="14.65" customHeight="1">
      <c r="A185" s="1083" t="s">
        <v>920</v>
      </c>
      <c r="B185" s="1084"/>
      <c r="C185" s="1114"/>
      <c r="D185" s="379"/>
    </row>
    <row r="186" spans="1:4" ht="50.65" customHeight="1" thickBot="1">
      <c r="A186" s="1098" t="s">
        <v>921</v>
      </c>
      <c r="B186" s="1099"/>
      <c r="C186" s="1115"/>
      <c r="D186" s="276"/>
    </row>
    <row r="187" spans="1:4" ht="69" customHeight="1" thickBot="1">
      <c r="A187" s="249" t="s">
        <v>743</v>
      </c>
      <c r="B187" s="277" t="s">
        <v>922</v>
      </c>
      <c r="C187" s="102"/>
      <c r="D187" s="380">
        <f>SUM(C187)</f>
        <v>0</v>
      </c>
    </row>
    <row r="188" spans="1:4" ht="69" customHeight="1" thickBot="1">
      <c r="A188" s="1101" t="s">
        <v>748</v>
      </c>
      <c r="B188" s="284" t="s">
        <v>923</v>
      </c>
      <c r="C188" s="303"/>
      <c r="D188" s="855"/>
    </row>
    <row r="189" spans="1:4" ht="69" customHeight="1" thickBot="1">
      <c r="A189" s="1074"/>
      <c r="B189" s="271" t="s">
        <v>924</v>
      </c>
      <c r="C189" s="313"/>
      <c r="D189" s="377">
        <f>SUM(C188:C189)</f>
        <v>0</v>
      </c>
    </row>
    <row r="190" spans="1:4" ht="14.65" customHeight="1">
      <c r="A190" s="1083" t="s">
        <v>925</v>
      </c>
      <c r="B190" s="1084"/>
      <c r="C190" s="1114"/>
      <c r="D190" s="379"/>
    </row>
    <row r="191" spans="1:4" ht="33.6" customHeight="1" thickBot="1">
      <c r="A191" s="1098" t="s">
        <v>926</v>
      </c>
      <c r="B191" s="1099"/>
      <c r="C191" s="1115"/>
      <c r="D191" s="276"/>
    </row>
    <row r="192" spans="1:4" ht="69" customHeight="1" thickBot="1">
      <c r="A192" s="1081" t="s">
        <v>743</v>
      </c>
      <c r="B192" s="277" t="s">
        <v>927</v>
      </c>
      <c r="C192" s="300"/>
      <c r="D192" s="855"/>
    </row>
    <row r="193" spans="1:4" ht="69" customHeight="1" thickBot="1">
      <c r="A193" s="1094"/>
      <c r="B193" s="283" t="s">
        <v>928</v>
      </c>
      <c r="C193" s="301"/>
      <c r="D193" s="856"/>
    </row>
    <row r="194" spans="1:4" ht="69" customHeight="1" thickBot="1">
      <c r="A194" s="1094"/>
      <c r="B194" s="283" t="s">
        <v>929</v>
      </c>
      <c r="C194" s="301"/>
      <c r="D194" s="856"/>
    </row>
    <row r="195" spans="1:4" ht="69" customHeight="1" thickBot="1">
      <c r="A195" s="1094"/>
      <c r="B195" s="283" t="s">
        <v>930</v>
      </c>
      <c r="C195" s="301"/>
      <c r="D195" s="856"/>
    </row>
    <row r="196" spans="1:4" ht="69" customHeight="1" thickBot="1">
      <c r="A196" s="1094"/>
      <c r="B196" s="283" t="s">
        <v>931</v>
      </c>
      <c r="C196" s="301"/>
      <c r="D196" s="856"/>
    </row>
    <row r="197" spans="1:4" ht="105" customHeight="1" thickBot="1">
      <c r="A197" s="1082"/>
      <c r="B197" s="283" t="s">
        <v>932</v>
      </c>
      <c r="C197" s="302"/>
      <c r="D197" s="375">
        <f>SUM(C192:C197)</f>
        <v>0</v>
      </c>
    </row>
    <row r="198" spans="1:4" ht="69" customHeight="1" thickBot="1">
      <c r="A198" s="1101" t="s">
        <v>748</v>
      </c>
      <c r="B198" s="284" t="s">
        <v>933</v>
      </c>
      <c r="C198" s="303"/>
      <c r="D198" s="855"/>
    </row>
    <row r="199" spans="1:4" ht="69" customHeight="1" thickBot="1">
      <c r="A199" s="1074"/>
      <c r="B199" s="257" t="s">
        <v>934</v>
      </c>
      <c r="C199" s="304"/>
      <c r="D199" s="856"/>
    </row>
    <row r="200" spans="1:4" ht="69" customHeight="1" thickBot="1">
      <c r="A200" s="1074"/>
      <c r="B200" s="256" t="s">
        <v>935</v>
      </c>
      <c r="C200" s="304"/>
      <c r="D200" s="856"/>
    </row>
    <row r="201" spans="1:4" ht="69" customHeight="1" thickBot="1">
      <c r="A201" s="1074"/>
      <c r="B201" s="260" t="s">
        <v>936</v>
      </c>
      <c r="C201" s="304"/>
      <c r="D201" s="856"/>
    </row>
    <row r="202" spans="1:4" ht="69" customHeight="1" thickBot="1">
      <c r="A202" s="1074"/>
      <c r="B202" s="271" t="s">
        <v>937</v>
      </c>
      <c r="C202" s="313"/>
      <c r="D202" s="377">
        <f>SUM(C198:C202)</f>
        <v>0</v>
      </c>
    </row>
    <row r="203" spans="1:4" ht="14.65" customHeight="1">
      <c r="A203" s="1083" t="s">
        <v>938</v>
      </c>
      <c r="B203" s="1084"/>
      <c r="C203" s="1114"/>
      <c r="D203" s="379"/>
    </row>
    <row r="204" spans="1:4" ht="32.65" customHeight="1" thickBot="1">
      <c r="A204" s="1098" t="s">
        <v>939</v>
      </c>
      <c r="B204" s="1099"/>
      <c r="C204" s="1115"/>
      <c r="D204" s="276"/>
    </row>
    <row r="205" spans="1:4" ht="69" customHeight="1" thickBot="1">
      <c r="A205" s="1081" t="s">
        <v>743</v>
      </c>
      <c r="B205" s="277" t="s">
        <v>940</v>
      </c>
      <c r="C205" s="300"/>
      <c r="D205" s="855"/>
    </row>
    <row r="206" spans="1:4" ht="69" customHeight="1" thickBot="1">
      <c r="A206" s="1094"/>
      <c r="B206" s="283" t="s">
        <v>941</v>
      </c>
      <c r="C206" s="301"/>
      <c r="D206" s="856"/>
    </row>
    <row r="207" spans="1:4" ht="69" customHeight="1" thickBot="1">
      <c r="A207" s="1094"/>
      <c r="B207" s="283" t="s">
        <v>942</v>
      </c>
      <c r="C207" s="301"/>
      <c r="D207" s="856"/>
    </row>
    <row r="208" spans="1:4" ht="69" customHeight="1" thickBot="1">
      <c r="A208" s="1082"/>
      <c r="B208" s="283" t="s">
        <v>943</v>
      </c>
      <c r="C208" s="302"/>
      <c r="D208" s="375">
        <f>SUM(C205:C208)</f>
        <v>0</v>
      </c>
    </row>
    <row r="209" spans="1:4" ht="69" customHeight="1" thickBot="1">
      <c r="A209" s="1101" t="s">
        <v>748</v>
      </c>
      <c r="B209" s="284" t="s">
        <v>944</v>
      </c>
      <c r="C209" s="303"/>
      <c r="D209" s="855"/>
    </row>
    <row r="210" spans="1:4" ht="69" customHeight="1" thickBot="1">
      <c r="A210" s="1074"/>
      <c r="B210" s="257" t="s">
        <v>945</v>
      </c>
      <c r="C210" s="304"/>
      <c r="D210" s="856"/>
    </row>
    <row r="211" spans="1:4" ht="69" customHeight="1" thickBot="1">
      <c r="A211" s="1074"/>
      <c r="B211" s="257" t="s">
        <v>946</v>
      </c>
      <c r="C211" s="304"/>
      <c r="D211" s="856"/>
    </row>
    <row r="212" spans="1:4" ht="69" customHeight="1" thickBot="1">
      <c r="A212" s="1074"/>
      <c r="B212" s="259" t="s">
        <v>947</v>
      </c>
      <c r="C212" s="313"/>
      <c r="D212" s="377">
        <f>SUM(C209:C212)</f>
        <v>0</v>
      </c>
    </row>
    <row r="213" spans="1:4" ht="15.75" thickBot="1">
      <c r="A213" s="252"/>
      <c r="B213" s="314"/>
      <c r="C213" s="315"/>
      <c r="D213" s="381"/>
    </row>
    <row r="214" spans="1:4" ht="15" customHeight="1">
      <c r="A214" s="1087" t="s">
        <v>948</v>
      </c>
      <c r="B214" s="1088"/>
      <c r="C214" s="1112"/>
      <c r="D214" s="373"/>
    </row>
    <row r="215" spans="1:4" ht="30.6" customHeight="1" thickBot="1">
      <c r="A215" s="1105" t="s">
        <v>949</v>
      </c>
      <c r="B215" s="1106"/>
      <c r="C215" s="1113"/>
      <c r="D215" s="382"/>
    </row>
    <row r="216" spans="1:4" ht="14.65" customHeight="1">
      <c r="A216" s="1083" t="s">
        <v>950</v>
      </c>
      <c r="B216" s="1084"/>
      <c r="C216" s="1114"/>
      <c r="D216" s="379"/>
    </row>
    <row r="217" spans="1:4" ht="15.75" thickBot="1">
      <c r="A217" s="1098" t="s">
        <v>951</v>
      </c>
      <c r="B217" s="1099"/>
      <c r="C217" s="1115"/>
      <c r="D217" s="276"/>
    </row>
    <row r="218" spans="1:4" ht="69" customHeight="1" thickBot="1">
      <c r="A218" s="249" t="s">
        <v>743</v>
      </c>
      <c r="B218" s="265" t="s">
        <v>952</v>
      </c>
      <c r="C218" s="102"/>
      <c r="D218" s="380">
        <f>SUM(C218)</f>
        <v>0</v>
      </c>
    </row>
    <row r="219" spans="1:4" ht="69" customHeight="1" thickBot="1">
      <c r="A219" s="1101" t="s">
        <v>748</v>
      </c>
      <c r="B219" s="260" t="s">
        <v>953</v>
      </c>
      <c r="C219" s="313"/>
      <c r="D219" s="855"/>
    </row>
    <row r="220" spans="1:4" ht="69" customHeight="1" thickBot="1">
      <c r="A220" s="1074"/>
      <c r="B220" s="260" t="s">
        <v>954</v>
      </c>
      <c r="C220" s="313"/>
      <c r="D220" s="856"/>
    </row>
    <row r="221" spans="1:4" ht="69" customHeight="1" thickBot="1">
      <c r="A221" s="1074"/>
      <c r="B221" s="260" t="s">
        <v>955</v>
      </c>
      <c r="C221" s="313"/>
      <c r="D221" s="856"/>
    </row>
    <row r="222" spans="1:4" ht="69" customHeight="1" thickBot="1">
      <c r="A222" s="1074"/>
      <c r="B222" s="260" t="s">
        <v>956</v>
      </c>
      <c r="C222" s="313"/>
      <c r="D222" s="856"/>
    </row>
    <row r="223" spans="1:4" ht="69" customHeight="1" thickBot="1">
      <c r="A223" s="1074"/>
      <c r="B223" s="260" t="s">
        <v>957</v>
      </c>
      <c r="C223" s="313"/>
      <c r="D223" s="856"/>
    </row>
    <row r="224" spans="1:4" ht="69" customHeight="1" thickBot="1">
      <c r="A224" s="1074"/>
      <c r="B224" s="271" t="s">
        <v>958</v>
      </c>
      <c r="C224" s="313"/>
      <c r="D224" s="377">
        <f>SUM(C219:C224)</f>
        <v>0</v>
      </c>
    </row>
    <row r="225" spans="1:4" ht="15.75" thickBot="1">
      <c r="A225" s="261"/>
      <c r="B225" s="298"/>
      <c r="C225" s="299"/>
      <c r="D225" s="392"/>
    </row>
    <row r="226" spans="1:4" ht="15" customHeight="1">
      <c r="A226" s="1087" t="s">
        <v>959</v>
      </c>
      <c r="B226" s="1088"/>
      <c r="C226" s="263"/>
      <c r="D226" s="373"/>
    </row>
    <row r="227" spans="1:4" ht="32.65" customHeight="1" thickBot="1">
      <c r="A227" s="1105" t="s">
        <v>960</v>
      </c>
      <c r="B227" s="1106"/>
      <c r="C227" s="282"/>
      <c r="D227" s="382"/>
    </row>
    <row r="228" spans="1:4" ht="14.65" customHeight="1">
      <c r="A228" s="1083" t="s">
        <v>961</v>
      </c>
      <c r="B228" s="1084"/>
      <c r="C228" s="274"/>
      <c r="D228" s="379"/>
    </row>
    <row r="229" spans="1:4" ht="32.65" customHeight="1" thickBot="1">
      <c r="A229" s="1098" t="s">
        <v>962</v>
      </c>
      <c r="B229" s="1099"/>
      <c r="C229" s="275"/>
      <c r="D229" s="276"/>
    </row>
    <row r="230" spans="1:4" ht="69" customHeight="1" thickBot="1">
      <c r="A230" s="1081" t="s">
        <v>743</v>
      </c>
      <c r="B230" s="277" t="s">
        <v>963</v>
      </c>
      <c r="C230" s="266"/>
      <c r="D230" s="855"/>
    </row>
    <row r="231" spans="1:4" ht="69" customHeight="1" thickBot="1">
      <c r="A231" s="1094"/>
      <c r="B231" s="283" t="s">
        <v>964</v>
      </c>
      <c r="C231" s="267"/>
      <c r="D231" s="856"/>
    </row>
    <row r="232" spans="1:4" ht="69" customHeight="1" thickBot="1">
      <c r="A232" s="1094"/>
      <c r="B232" s="283" t="s">
        <v>965</v>
      </c>
      <c r="C232" s="267"/>
      <c r="D232" s="856"/>
    </row>
    <row r="233" spans="1:4" ht="69" customHeight="1" thickBot="1">
      <c r="A233" s="1094"/>
      <c r="B233" s="283" t="s">
        <v>966</v>
      </c>
      <c r="C233" s="267"/>
      <c r="D233" s="856"/>
    </row>
    <row r="234" spans="1:4" ht="69" customHeight="1" thickBot="1">
      <c r="A234" s="1094"/>
      <c r="B234" s="283" t="s">
        <v>967</v>
      </c>
      <c r="C234" s="267"/>
      <c r="D234" s="856"/>
    </row>
    <row r="235" spans="1:4" ht="69" customHeight="1" thickBot="1">
      <c r="A235" s="1094"/>
      <c r="B235" s="283" t="s">
        <v>968</v>
      </c>
      <c r="C235" s="267"/>
      <c r="D235" s="856"/>
    </row>
    <row r="236" spans="1:4" ht="69" customHeight="1" thickBot="1">
      <c r="A236" s="1082"/>
      <c r="B236" s="283" t="s">
        <v>969</v>
      </c>
      <c r="C236" s="268"/>
      <c r="D236" s="375">
        <f>SUM(C230:C236)</f>
        <v>0</v>
      </c>
    </row>
    <row r="237" spans="1:4" ht="69" customHeight="1" thickBot="1">
      <c r="A237" s="250" t="s">
        <v>748</v>
      </c>
      <c r="B237" s="287" t="s">
        <v>886</v>
      </c>
      <c r="C237" s="278"/>
      <c r="D237" s="19">
        <f>SUM(C237)</f>
        <v>0</v>
      </c>
    </row>
    <row r="238" spans="1:4" ht="14.65" customHeight="1">
      <c r="A238" s="1083" t="s">
        <v>970</v>
      </c>
      <c r="B238" s="1084"/>
      <c r="C238" s="274"/>
      <c r="D238" s="379"/>
    </row>
    <row r="239" spans="1:4" ht="30.6" customHeight="1" thickBot="1">
      <c r="A239" s="1098" t="s">
        <v>971</v>
      </c>
      <c r="B239" s="1099"/>
      <c r="C239" s="275"/>
      <c r="D239" s="276"/>
    </row>
    <row r="240" spans="1:4" ht="69" customHeight="1" thickBot="1">
      <c r="A240" s="1081" t="s">
        <v>743</v>
      </c>
      <c r="B240" s="277" t="s">
        <v>972</v>
      </c>
      <c r="C240" s="266"/>
      <c r="D240" s="855"/>
    </row>
    <row r="241" spans="1:4" ht="69" customHeight="1" thickBot="1">
      <c r="A241" s="1094"/>
      <c r="B241" s="283" t="s">
        <v>973</v>
      </c>
      <c r="C241" s="267"/>
      <c r="D241" s="856"/>
    </row>
    <row r="242" spans="1:4" ht="69" customHeight="1" thickBot="1">
      <c r="A242" s="1094"/>
      <c r="B242" s="283" t="s">
        <v>974</v>
      </c>
      <c r="C242" s="267"/>
      <c r="D242" s="856"/>
    </row>
    <row r="243" spans="1:4" ht="69" customHeight="1" thickBot="1">
      <c r="A243" s="1082"/>
      <c r="B243" s="283" t="s">
        <v>975</v>
      </c>
      <c r="C243" s="268"/>
      <c r="D243" s="375">
        <f>SUM(C240:C243)</f>
        <v>0</v>
      </c>
    </row>
    <row r="244" spans="1:4" ht="69" customHeight="1" thickBot="1">
      <c r="A244" s="1101" t="s">
        <v>748</v>
      </c>
      <c r="B244" s="271" t="s">
        <v>976</v>
      </c>
      <c r="C244" s="285"/>
      <c r="D244" s="855"/>
    </row>
    <row r="245" spans="1:4" ht="69" customHeight="1" thickBot="1">
      <c r="A245" s="1074"/>
      <c r="B245" s="271" t="s">
        <v>977</v>
      </c>
      <c r="C245" s="270"/>
      <c r="D245" s="856"/>
    </row>
    <row r="246" spans="1:4" ht="69" customHeight="1" thickBot="1">
      <c r="A246" s="1074"/>
      <c r="B246" s="271" t="s">
        <v>978</v>
      </c>
      <c r="C246" s="272"/>
      <c r="D246" s="377">
        <f>SUM(C244:C246)</f>
        <v>0</v>
      </c>
    </row>
    <row r="247" spans="1:4" ht="14.65" customHeight="1">
      <c r="A247" s="1083" t="s">
        <v>979</v>
      </c>
      <c r="B247" s="1084"/>
      <c r="C247" s="274"/>
      <c r="D247" s="379"/>
    </row>
    <row r="248" spans="1:4" ht="34.15" customHeight="1" thickBot="1">
      <c r="A248" s="1098" t="s">
        <v>980</v>
      </c>
      <c r="B248" s="1099"/>
      <c r="C248" s="275"/>
      <c r="D248" s="276"/>
    </row>
    <row r="249" spans="1:4" ht="69" customHeight="1" thickBot="1">
      <c r="A249" s="1094" t="s">
        <v>743</v>
      </c>
      <c r="B249" s="283" t="s">
        <v>981</v>
      </c>
      <c r="C249" s="292"/>
      <c r="D249" s="857"/>
    </row>
    <row r="250" spans="1:4" ht="69" customHeight="1" thickBot="1">
      <c r="A250" s="1094"/>
      <c r="B250" s="283" t="s">
        <v>982</v>
      </c>
      <c r="C250" s="267"/>
      <c r="D250" s="856"/>
    </row>
    <row r="251" spans="1:4" ht="69" customHeight="1" thickBot="1">
      <c r="A251" s="1094"/>
      <c r="B251" s="283" t="s">
        <v>983</v>
      </c>
      <c r="C251" s="267"/>
      <c r="D251" s="856"/>
    </row>
    <row r="252" spans="1:4" ht="69" customHeight="1" thickBot="1">
      <c r="A252" s="1094"/>
      <c r="B252" s="283" t="s">
        <v>984</v>
      </c>
      <c r="C252" s="267"/>
      <c r="D252" s="856"/>
    </row>
    <row r="253" spans="1:4" ht="69" customHeight="1" thickBot="1">
      <c r="A253" s="1094"/>
      <c r="B253" s="283" t="s">
        <v>985</v>
      </c>
      <c r="C253" s="267"/>
      <c r="D253" s="856"/>
    </row>
    <row r="254" spans="1:4" ht="69" customHeight="1" thickBot="1">
      <c r="A254" s="1094"/>
      <c r="B254" s="289" t="s">
        <v>986</v>
      </c>
      <c r="C254" s="288"/>
      <c r="D254" s="387">
        <f>SUM(C249:C254)</f>
        <v>0</v>
      </c>
    </row>
    <row r="255" spans="1:4" ht="69" customHeight="1" thickBot="1">
      <c r="A255" s="1101" t="s">
        <v>748</v>
      </c>
      <c r="B255" s="284" t="s">
        <v>987</v>
      </c>
      <c r="C255" s="285"/>
      <c r="D255" s="855"/>
    </row>
    <row r="256" spans="1:4" ht="69" customHeight="1" thickBot="1">
      <c r="A256" s="1074"/>
      <c r="B256" s="257" t="s">
        <v>988</v>
      </c>
      <c r="C256" s="270"/>
      <c r="D256" s="856"/>
    </row>
    <row r="257" spans="1:4" ht="69" customHeight="1" thickBot="1">
      <c r="A257" s="1074"/>
      <c r="B257" s="257" t="s">
        <v>989</v>
      </c>
      <c r="C257" s="270"/>
      <c r="D257" s="856"/>
    </row>
    <row r="258" spans="1:4" ht="69" customHeight="1" thickBot="1">
      <c r="A258" s="1074"/>
      <c r="B258" s="257" t="s">
        <v>990</v>
      </c>
      <c r="C258" s="270"/>
      <c r="D258" s="856"/>
    </row>
    <row r="259" spans="1:4" ht="69" customHeight="1" thickBot="1">
      <c r="A259" s="1074"/>
      <c r="B259" s="257" t="s">
        <v>991</v>
      </c>
      <c r="C259" s="270"/>
      <c r="D259" s="856"/>
    </row>
    <row r="260" spans="1:4" ht="69" customHeight="1" thickBot="1">
      <c r="A260" s="1074"/>
      <c r="B260" s="259" t="s">
        <v>992</v>
      </c>
      <c r="C260" s="272"/>
      <c r="D260" s="377">
        <f>SUM(C255:C260)</f>
        <v>0</v>
      </c>
    </row>
    <row r="261" spans="1:4" ht="14.65" customHeight="1">
      <c r="A261" s="1083" t="s">
        <v>993</v>
      </c>
      <c r="B261" s="1084"/>
      <c r="C261" s="274"/>
      <c r="D261" s="379"/>
    </row>
    <row r="262" spans="1:4" ht="32.65" customHeight="1" thickBot="1">
      <c r="A262" s="1098" t="s">
        <v>994</v>
      </c>
      <c r="B262" s="1099"/>
      <c r="C262" s="275"/>
      <c r="D262" s="276"/>
    </row>
    <row r="263" spans="1:4" ht="69" customHeight="1" thickBot="1">
      <c r="A263" s="1081" t="s">
        <v>743</v>
      </c>
      <c r="B263" s="277" t="s">
        <v>995</v>
      </c>
      <c r="C263" s="266"/>
      <c r="D263" s="855"/>
    </row>
    <row r="264" spans="1:4" ht="69" customHeight="1" thickBot="1">
      <c r="A264" s="1094"/>
      <c r="B264" s="283" t="s">
        <v>996</v>
      </c>
      <c r="C264" s="267"/>
      <c r="D264" s="856"/>
    </row>
    <row r="265" spans="1:4" ht="69" customHeight="1" thickBot="1">
      <c r="A265" s="1094"/>
      <c r="B265" s="283" t="s">
        <v>997</v>
      </c>
      <c r="C265" s="267"/>
      <c r="D265" s="856"/>
    </row>
    <row r="266" spans="1:4" ht="69" customHeight="1" thickBot="1">
      <c r="A266" s="1082"/>
      <c r="B266" s="283" t="s">
        <v>998</v>
      </c>
      <c r="C266" s="268"/>
      <c r="D266" s="375">
        <f>SUM(C263:C266)</f>
        <v>0</v>
      </c>
    </row>
    <row r="267" spans="1:4" ht="69" customHeight="1" thickBot="1">
      <c r="A267" s="255" t="s">
        <v>748</v>
      </c>
      <c r="B267" s="284" t="s">
        <v>999</v>
      </c>
      <c r="C267" s="214"/>
      <c r="D267" s="395">
        <f>SUM(C267)</f>
        <v>0</v>
      </c>
    </row>
    <row r="268" spans="1:4" ht="15.75" thickBot="1">
      <c r="A268" s="261"/>
      <c r="B268" s="298"/>
      <c r="C268" s="317"/>
      <c r="D268" s="396"/>
    </row>
    <row r="269" spans="1:4" ht="15" customHeight="1">
      <c r="A269" s="1087" t="s">
        <v>1000</v>
      </c>
      <c r="B269" s="1088"/>
      <c r="C269" s="263"/>
      <c r="D269" s="373"/>
    </row>
    <row r="270" spans="1:4" ht="32.1" customHeight="1" thickBot="1">
      <c r="A270" s="1105" t="s">
        <v>1001</v>
      </c>
      <c r="B270" s="1106"/>
      <c r="C270" s="282"/>
      <c r="D270" s="382"/>
    </row>
    <row r="271" spans="1:4" ht="14.65" customHeight="1">
      <c r="A271" s="1083" t="s">
        <v>1002</v>
      </c>
      <c r="B271" s="1084"/>
      <c r="C271" s="274"/>
      <c r="D271" s="379"/>
    </row>
    <row r="272" spans="1:4" ht="28.15" customHeight="1" thickBot="1">
      <c r="A272" s="1098" t="s">
        <v>1003</v>
      </c>
      <c r="B272" s="1099"/>
      <c r="C272" s="275"/>
      <c r="D272" s="276"/>
    </row>
    <row r="273" spans="1:4" ht="69" customHeight="1" thickBot="1">
      <c r="A273" s="1081" t="s">
        <v>743</v>
      </c>
      <c r="B273" s="277" t="s">
        <v>1004</v>
      </c>
      <c r="C273" s="266"/>
      <c r="D273" s="855"/>
    </row>
    <row r="274" spans="1:4" ht="69" customHeight="1" thickBot="1">
      <c r="A274" s="1094"/>
      <c r="B274" s="283" t="s">
        <v>1005</v>
      </c>
      <c r="C274" s="267"/>
      <c r="D274" s="856"/>
    </row>
    <row r="275" spans="1:4" ht="69" customHeight="1" thickBot="1">
      <c r="A275" s="1094"/>
      <c r="B275" s="283" t="s">
        <v>1006</v>
      </c>
      <c r="C275" s="267"/>
      <c r="D275" s="856"/>
    </row>
    <row r="276" spans="1:4" ht="69" customHeight="1" thickBot="1">
      <c r="A276" s="1082"/>
      <c r="B276" s="283" t="s">
        <v>1007</v>
      </c>
      <c r="C276" s="268"/>
      <c r="D276" s="375">
        <f>SUM(C273:C276)</f>
        <v>0</v>
      </c>
    </row>
    <row r="277" spans="1:4" ht="69" customHeight="1" thickBot="1">
      <c r="A277" s="250" t="s">
        <v>748</v>
      </c>
      <c r="B277" s="287" t="s">
        <v>886</v>
      </c>
      <c r="C277" s="278"/>
      <c r="D277" s="19">
        <f>SUM(C277)</f>
        <v>0</v>
      </c>
    </row>
    <row r="278" spans="1:4" ht="14.65" customHeight="1">
      <c r="A278" s="1083" t="s">
        <v>1008</v>
      </c>
      <c r="B278" s="1084"/>
      <c r="C278" s="274"/>
      <c r="D278" s="379"/>
    </row>
    <row r="279" spans="1:4" ht="45" customHeight="1" thickBot="1">
      <c r="A279" s="1098" t="s">
        <v>1009</v>
      </c>
      <c r="B279" s="1099"/>
      <c r="C279" s="275"/>
      <c r="D279" s="276"/>
    </row>
    <row r="280" spans="1:4" ht="69" customHeight="1" thickBot="1">
      <c r="A280" s="1081" t="s">
        <v>743</v>
      </c>
      <c r="B280" s="277" t="s">
        <v>1010</v>
      </c>
      <c r="C280" s="266"/>
      <c r="D280" s="855"/>
    </row>
    <row r="281" spans="1:4" ht="69" customHeight="1" thickBot="1">
      <c r="A281" s="1094"/>
      <c r="B281" s="283" t="s">
        <v>1011</v>
      </c>
      <c r="C281" s="267"/>
      <c r="D281" s="856"/>
    </row>
    <row r="282" spans="1:4" ht="69" customHeight="1" thickBot="1">
      <c r="A282" s="1094"/>
      <c r="B282" s="283" t="s">
        <v>1012</v>
      </c>
      <c r="C282" s="267"/>
      <c r="D282" s="856"/>
    </row>
    <row r="283" spans="1:4" ht="69" customHeight="1" thickBot="1">
      <c r="A283" s="1094"/>
      <c r="B283" s="283" t="s">
        <v>1013</v>
      </c>
      <c r="C283" s="267"/>
      <c r="D283" s="856"/>
    </row>
    <row r="284" spans="1:4" ht="69" customHeight="1" thickBot="1">
      <c r="A284" s="1094"/>
      <c r="B284" s="283" t="s">
        <v>1014</v>
      </c>
      <c r="C284" s="267"/>
      <c r="D284" s="856"/>
    </row>
    <row r="285" spans="1:4" ht="69" customHeight="1" thickBot="1">
      <c r="A285" s="1094"/>
      <c r="B285" s="283" t="s">
        <v>1015</v>
      </c>
      <c r="C285" s="267"/>
      <c r="D285" s="856"/>
    </row>
    <row r="286" spans="1:4" ht="69" customHeight="1" thickBot="1">
      <c r="A286" s="1094"/>
      <c r="B286" s="283" t="s">
        <v>1016</v>
      </c>
      <c r="C286" s="267"/>
      <c r="D286" s="856"/>
    </row>
    <row r="287" spans="1:4" ht="69" customHeight="1" thickBot="1">
      <c r="A287" s="1094"/>
      <c r="B287" s="283" t="s">
        <v>1017</v>
      </c>
      <c r="C287" s="267"/>
      <c r="D287" s="856"/>
    </row>
    <row r="288" spans="1:4" ht="69" customHeight="1" thickBot="1">
      <c r="A288" s="1094"/>
      <c r="B288" s="283" t="s">
        <v>1018</v>
      </c>
      <c r="C288" s="267"/>
      <c r="D288" s="856"/>
    </row>
    <row r="289" spans="1:4" ht="69" customHeight="1" thickBot="1">
      <c r="A289" s="1082"/>
      <c r="B289" s="283" t="s">
        <v>1019</v>
      </c>
      <c r="C289" s="268"/>
      <c r="D289" s="375">
        <f>SUM(C280:C289)</f>
        <v>0</v>
      </c>
    </row>
    <row r="290" spans="1:4" ht="69" customHeight="1" thickBot="1">
      <c r="A290" s="1101" t="s">
        <v>748</v>
      </c>
      <c r="B290" s="284" t="s">
        <v>1020</v>
      </c>
      <c r="C290" s="285"/>
      <c r="D290" s="855"/>
    </row>
    <row r="291" spans="1:4" ht="69" customHeight="1" thickBot="1">
      <c r="A291" s="1074"/>
      <c r="B291" s="257" t="s">
        <v>1021</v>
      </c>
      <c r="C291" s="270"/>
      <c r="D291" s="856"/>
    </row>
    <row r="292" spans="1:4" ht="69" customHeight="1" thickBot="1">
      <c r="A292" s="1074"/>
      <c r="B292" s="257" t="s">
        <v>1022</v>
      </c>
      <c r="C292" s="270"/>
      <c r="D292" s="856"/>
    </row>
    <row r="293" spans="1:4" ht="69" customHeight="1" thickBot="1">
      <c r="A293" s="1074"/>
      <c r="B293" s="259" t="s">
        <v>1023</v>
      </c>
      <c r="C293" s="272"/>
      <c r="D293" s="377">
        <f>SUM(C290:C293)</f>
        <v>0</v>
      </c>
    </row>
    <row r="294" spans="1:4" ht="14.65" customHeight="1">
      <c r="A294" s="1083" t="s">
        <v>1024</v>
      </c>
      <c r="B294" s="1084"/>
      <c r="C294" s="274"/>
      <c r="D294" s="379"/>
    </row>
    <row r="295" spans="1:4" ht="41.1" customHeight="1" thickBot="1">
      <c r="A295" s="1098" t="s">
        <v>1025</v>
      </c>
      <c r="B295" s="1099"/>
      <c r="C295" s="275"/>
      <c r="D295" s="276"/>
    </row>
    <row r="296" spans="1:4" ht="69" customHeight="1" thickBot="1">
      <c r="A296" s="249" t="s">
        <v>743</v>
      </c>
      <c r="B296" s="265" t="s">
        <v>1026</v>
      </c>
      <c r="C296" s="118"/>
      <c r="D296" s="380">
        <f>SUM(C296)</f>
        <v>0</v>
      </c>
    </row>
    <row r="297" spans="1:4" ht="69" customHeight="1" thickBot="1">
      <c r="A297" s="1101" t="s">
        <v>748</v>
      </c>
      <c r="B297" s="284" t="s">
        <v>1027</v>
      </c>
      <c r="C297" s="285"/>
      <c r="D297" s="855"/>
    </row>
    <row r="298" spans="1:4" ht="69" customHeight="1" thickBot="1">
      <c r="A298" s="1075"/>
      <c r="B298" s="259" t="s">
        <v>1028</v>
      </c>
      <c r="C298" s="272"/>
      <c r="D298" s="377">
        <f>SUM(C297:C298)</f>
        <v>0</v>
      </c>
    </row>
    <row r="299" spans="1:4" ht="15.75" thickBot="1">
      <c r="A299" s="261"/>
      <c r="B299" s="297"/>
      <c r="C299" s="299"/>
      <c r="D299" s="392"/>
    </row>
    <row r="300" spans="1:4" ht="15" customHeight="1">
      <c r="A300" s="1087" t="s">
        <v>1029</v>
      </c>
      <c r="B300" s="1088"/>
      <c r="C300" s="263"/>
      <c r="D300" s="373"/>
    </row>
    <row r="301" spans="1:4" ht="15.75" thickBot="1">
      <c r="A301" s="1105" t="s">
        <v>1030</v>
      </c>
      <c r="B301" s="1106"/>
      <c r="C301" s="282"/>
      <c r="D301" s="382"/>
    </row>
    <row r="302" spans="1:4" ht="14.65" customHeight="1">
      <c r="A302" s="1083" t="s">
        <v>1031</v>
      </c>
      <c r="B302" s="1084"/>
      <c r="C302" s="274"/>
      <c r="D302" s="379"/>
    </row>
    <row r="303" spans="1:4" ht="32.1" customHeight="1" thickBot="1">
      <c r="A303" s="1098" t="s">
        <v>1032</v>
      </c>
      <c r="B303" s="1099"/>
      <c r="C303" s="275"/>
      <c r="D303" s="276"/>
    </row>
    <row r="304" spans="1:4" ht="69" customHeight="1" thickBot="1">
      <c r="A304" s="1081" t="s">
        <v>743</v>
      </c>
      <c r="B304" s="277" t="s">
        <v>1033</v>
      </c>
      <c r="C304" s="266"/>
      <c r="D304" s="855"/>
    </row>
    <row r="305" spans="1:4" ht="69" customHeight="1" thickBot="1">
      <c r="A305" s="1094"/>
      <c r="B305" s="283" t="s">
        <v>1034</v>
      </c>
      <c r="C305" s="267"/>
      <c r="D305" s="856"/>
    </row>
    <row r="306" spans="1:4" ht="69" customHeight="1" thickBot="1">
      <c r="A306" s="1094"/>
      <c r="B306" s="283" t="s">
        <v>1035</v>
      </c>
      <c r="C306" s="267"/>
      <c r="D306" s="856"/>
    </row>
    <row r="307" spans="1:4" ht="69" customHeight="1" thickBot="1">
      <c r="A307" s="1094"/>
      <c r="B307" s="283" t="s">
        <v>1036</v>
      </c>
      <c r="C307" s="267"/>
      <c r="D307" s="856"/>
    </row>
    <row r="308" spans="1:4" ht="69" customHeight="1" thickBot="1">
      <c r="A308" s="1094"/>
      <c r="B308" s="283" t="s">
        <v>1037</v>
      </c>
      <c r="C308" s="267"/>
      <c r="D308" s="856"/>
    </row>
    <row r="309" spans="1:4" ht="69" customHeight="1" thickBot="1">
      <c r="A309" s="1094"/>
      <c r="B309" s="283" t="s">
        <v>1038</v>
      </c>
      <c r="C309" s="267"/>
      <c r="D309" s="856"/>
    </row>
    <row r="310" spans="1:4" ht="69" customHeight="1" thickBot="1">
      <c r="A310" s="1094"/>
      <c r="B310" s="283" t="s">
        <v>1039</v>
      </c>
      <c r="C310" s="267"/>
      <c r="D310" s="856"/>
    </row>
    <row r="311" spans="1:4" ht="69" customHeight="1" thickBot="1">
      <c r="A311" s="1082"/>
      <c r="B311" s="283" t="s">
        <v>1040</v>
      </c>
      <c r="C311" s="268"/>
      <c r="D311" s="375">
        <f>SUM(C304:C311)</f>
        <v>0</v>
      </c>
    </row>
    <row r="312" spans="1:4" ht="69" customHeight="1" thickBot="1">
      <c r="A312" s="1101" t="s">
        <v>748</v>
      </c>
      <c r="B312" s="284" t="s">
        <v>1041</v>
      </c>
      <c r="C312" s="285"/>
      <c r="D312" s="855"/>
    </row>
    <row r="313" spans="1:4" ht="69" customHeight="1" thickBot="1">
      <c r="A313" s="1074"/>
      <c r="B313" s="257" t="s">
        <v>1042</v>
      </c>
      <c r="C313" s="270"/>
      <c r="D313" s="856"/>
    </row>
    <row r="314" spans="1:4" ht="69" customHeight="1" thickBot="1">
      <c r="A314" s="1074"/>
      <c r="B314" s="257" t="s">
        <v>1043</v>
      </c>
      <c r="C314" s="270"/>
      <c r="D314" s="856"/>
    </row>
    <row r="315" spans="1:4" ht="69" customHeight="1" thickBot="1">
      <c r="A315" s="1074"/>
      <c r="B315" s="259" t="s">
        <v>1044</v>
      </c>
      <c r="C315" s="272"/>
      <c r="D315" s="377">
        <f>SUM(C312:C315)</f>
        <v>0</v>
      </c>
    </row>
    <row r="316" spans="1:4" ht="14.65" customHeight="1">
      <c r="A316" s="1083" t="s">
        <v>1045</v>
      </c>
      <c r="B316" s="1084"/>
      <c r="C316" s="274"/>
      <c r="D316" s="379"/>
    </row>
    <row r="317" spans="1:4" ht="35.65" customHeight="1" thickBot="1">
      <c r="A317" s="1098" t="s">
        <v>1046</v>
      </c>
      <c r="B317" s="1099"/>
      <c r="C317" s="275"/>
      <c r="D317" s="276"/>
    </row>
    <row r="318" spans="1:4" ht="69" customHeight="1" thickBot="1">
      <c r="A318" s="249" t="s">
        <v>743</v>
      </c>
      <c r="B318" s="277" t="s">
        <v>1047</v>
      </c>
      <c r="C318" s="118"/>
      <c r="D318" s="380">
        <f>SUM(C318)</f>
        <v>0</v>
      </c>
    </row>
    <row r="319" spans="1:4" ht="69" customHeight="1" thickBot="1">
      <c r="A319" s="1101" t="s">
        <v>748</v>
      </c>
      <c r="B319" s="284" t="s">
        <v>1048</v>
      </c>
      <c r="C319" s="278"/>
      <c r="D319" s="855"/>
    </row>
    <row r="320" spans="1:4" ht="69" customHeight="1" thickBot="1">
      <c r="A320" s="1074"/>
      <c r="B320" s="257" t="s">
        <v>1049</v>
      </c>
      <c r="C320" s="272"/>
      <c r="D320" s="856"/>
    </row>
    <row r="321" spans="1:4" ht="69" customHeight="1" thickBot="1">
      <c r="A321" s="1074"/>
      <c r="B321" s="257" t="s">
        <v>1050</v>
      </c>
      <c r="C321" s="272"/>
      <c r="D321" s="856"/>
    </row>
    <row r="322" spans="1:4" ht="69" customHeight="1" thickBot="1">
      <c r="A322" s="1074"/>
      <c r="B322" s="257" t="s">
        <v>1051</v>
      </c>
      <c r="C322" s="272"/>
      <c r="D322" s="856"/>
    </row>
    <row r="323" spans="1:4" ht="69" customHeight="1" thickBot="1">
      <c r="A323" s="1074"/>
      <c r="B323" s="257" t="s">
        <v>1052</v>
      </c>
      <c r="C323" s="272"/>
      <c r="D323" s="856"/>
    </row>
    <row r="324" spans="1:4" ht="69" customHeight="1" thickBot="1">
      <c r="A324" s="1074"/>
      <c r="B324" s="257" t="s">
        <v>1053</v>
      </c>
      <c r="C324" s="272"/>
      <c r="D324" s="856"/>
    </row>
    <row r="325" spans="1:4" ht="69" customHeight="1" thickBot="1">
      <c r="A325" s="1074"/>
      <c r="B325" s="259" t="s">
        <v>1054</v>
      </c>
      <c r="C325" s="272"/>
      <c r="D325" s="377">
        <f>SUM(C319:C325)</f>
        <v>0</v>
      </c>
    </row>
    <row r="326" spans="1:4" ht="14.65" customHeight="1">
      <c r="A326" s="1083" t="s">
        <v>1055</v>
      </c>
      <c r="B326" s="1084"/>
      <c r="C326" s="274"/>
      <c r="D326" s="379"/>
    </row>
    <row r="327" spans="1:4" ht="28.15" customHeight="1" thickBot="1">
      <c r="A327" s="1098" t="s">
        <v>1056</v>
      </c>
      <c r="B327" s="1099"/>
      <c r="C327" s="275"/>
      <c r="D327" s="276"/>
    </row>
    <row r="328" spans="1:4" ht="69" customHeight="1" thickBot="1">
      <c r="A328" s="1094" t="s">
        <v>743</v>
      </c>
      <c r="B328" s="249" t="s">
        <v>1057</v>
      </c>
      <c r="C328" s="292"/>
      <c r="D328" s="857"/>
    </row>
    <row r="329" spans="1:4" ht="69" customHeight="1" thickBot="1">
      <c r="A329" s="1094"/>
      <c r="B329" s="283" t="s">
        <v>1058</v>
      </c>
      <c r="C329" s="267"/>
      <c r="D329" s="856"/>
    </row>
    <row r="330" spans="1:4" ht="69" customHeight="1" thickBot="1">
      <c r="A330" s="1094"/>
      <c r="B330" s="306" t="s">
        <v>1059</v>
      </c>
      <c r="C330" s="288"/>
      <c r="D330" s="387">
        <f>SUM(C328:C330)</f>
        <v>0</v>
      </c>
    </row>
    <row r="331" spans="1:4" ht="69" customHeight="1" thickBot="1">
      <c r="A331" s="1101" t="s">
        <v>748</v>
      </c>
      <c r="B331" s="271" t="s">
        <v>1060</v>
      </c>
      <c r="C331" s="285"/>
      <c r="D331" s="855"/>
    </row>
    <row r="332" spans="1:4" ht="69" customHeight="1" thickBot="1">
      <c r="A332" s="1074"/>
      <c r="B332" s="271" t="s">
        <v>1061</v>
      </c>
      <c r="C332" s="270"/>
      <c r="D332" s="856"/>
    </row>
    <row r="333" spans="1:4" ht="69" customHeight="1" thickBot="1">
      <c r="A333" s="1074"/>
      <c r="B333" s="271" t="s">
        <v>1062</v>
      </c>
      <c r="C333" s="272"/>
      <c r="D333" s="377">
        <f>SUM(C331:C333)</f>
        <v>0</v>
      </c>
    </row>
    <row r="334" spans="1:4" ht="14.65" customHeight="1">
      <c r="A334" s="1083" t="s">
        <v>1063</v>
      </c>
      <c r="B334" s="1084"/>
      <c r="C334" s="274"/>
      <c r="D334" s="379"/>
    </row>
    <row r="335" spans="1:4" ht="32.65" customHeight="1" thickBot="1">
      <c r="A335" s="1098" t="s">
        <v>1064</v>
      </c>
      <c r="B335" s="1099"/>
      <c r="C335" s="275"/>
      <c r="D335" s="276"/>
    </row>
    <row r="336" spans="1:4" ht="69" customHeight="1" thickBot="1">
      <c r="A336" s="1081" t="s">
        <v>743</v>
      </c>
      <c r="B336" s="249" t="s">
        <v>1065</v>
      </c>
      <c r="C336" s="292"/>
      <c r="D336" s="389"/>
    </row>
    <row r="337" spans="1:4" ht="69" customHeight="1" thickBot="1">
      <c r="A337" s="1094"/>
      <c r="B337" s="283" t="s">
        <v>1066</v>
      </c>
      <c r="C337" s="267"/>
      <c r="D337" s="346"/>
    </row>
    <row r="338" spans="1:4" ht="69" customHeight="1" thickBot="1">
      <c r="A338" s="1082"/>
      <c r="B338" s="283" t="s">
        <v>1067</v>
      </c>
      <c r="C338" s="267"/>
      <c r="D338" s="397">
        <f>SUM(C336:C338)</f>
        <v>0</v>
      </c>
    </row>
    <row r="339" spans="1:4" ht="69" customHeight="1" thickBot="1">
      <c r="A339" s="1101" t="s">
        <v>748</v>
      </c>
      <c r="B339" s="257" t="s">
        <v>1068</v>
      </c>
      <c r="C339" s="270"/>
      <c r="D339" s="856"/>
    </row>
    <row r="340" spans="1:4" ht="69" customHeight="1" thickBot="1">
      <c r="A340" s="1074"/>
      <c r="B340" s="257" t="s">
        <v>1069</v>
      </c>
      <c r="C340" s="270"/>
      <c r="D340" s="856"/>
    </row>
    <row r="341" spans="1:4" ht="69" customHeight="1" thickBot="1">
      <c r="A341" s="1074"/>
      <c r="B341" s="257" t="s">
        <v>1070</v>
      </c>
      <c r="C341" s="270"/>
      <c r="D341" s="856"/>
    </row>
    <row r="342" spans="1:4" ht="69" customHeight="1" thickBot="1">
      <c r="A342" s="1074"/>
      <c r="B342" s="259" t="s">
        <v>1071</v>
      </c>
      <c r="C342" s="272"/>
      <c r="D342" s="377">
        <f>SUM(C339:C342)</f>
        <v>0</v>
      </c>
    </row>
    <row r="343" spans="1:4" ht="15.75" thickBot="1">
      <c r="A343" s="261"/>
      <c r="B343" s="298"/>
      <c r="C343" s="299"/>
      <c r="D343" s="392"/>
    </row>
    <row r="344" spans="1:4" ht="15" customHeight="1">
      <c r="A344" s="1087" t="s">
        <v>1072</v>
      </c>
      <c r="B344" s="1088"/>
      <c r="C344" s="263"/>
      <c r="D344" s="373"/>
    </row>
    <row r="345" spans="1:4" ht="34.15" customHeight="1" thickBot="1">
      <c r="A345" s="1105" t="s">
        <v>1073</v>
      </c>
      <c r="B345" s="1106"/>
      <c r="C345" s="282"/>
      <c r="D345" s="382"/>
    </row>
    <row r="346" spans="1:4" ht="14.65" customHeight="1">
      <c r="A346" s="1083" t="s">
        <v>1074</v>
      </c>
      <c r="B346" s="1084"/>
      <c r="C346" s="274"/>
      <c r="D346" s="379"/>
    </row>
    <row r="347" spans="1:4" ht="35.65" customHeight="1" thickBot="1">
      <c r="A347" s="1098" t="s">
        <v>1075</v>
      </c>
      <c r="B347" s="1099"/>
      <c r="C347" s="275"/>
      <c r="D347" s="276"/>
    </row>
    <row r="348" spans="1:4" ht="212.1" customHeight="1" thickBot="1">
      <c r="A348" s="1081" t="s">
        <v>743</v>
      </c>
      <c r="B348" s="249" t="s">
        <v>1076</v>
      </c>
      <c r="C348" s="266"/>
      <c r="D348" s="855"/>
    </row>
    <row r="349" spans="1:4" ht="69" customHeight="1" thickBot="1">
      <c r="A349" s="1094"/>
      <c r="B349" s="283" t="s">
        <v>1077</v>
      </c>
      <c r="C349" s="267"/>
      <c r="D349" s="856"/>
    </row>
    <row r="350" spans="1:4" ht="69" customHeight="1" thickBot="1">
      <c r="A350" s="1094"/>
      <c r="B350" s="283" t="s">
        <v>1078</v>
      </c>
      <c r="C350" s="267"/>
      <c r="D350" s="856"/>
    </row>
    <row r="351" spans="1:4" ht="69" customHeight="1" thickBot="1">
      <c r="A351" s="1094"/>
      <c r="B351" s="283" t="s">
        <v>1079</v>
      </c>
      <c r="C351" s="267"/>
      <c r="D351" s="856"/>
    </row>
    <row r="352" spans="1:4" ht="69" customHeight="1" thickBot="1">
      <c r="A352" s="1082"/>
      <c r="B352" s="283" t="s">
        <v>1080</v>
      </c>
      <c r="C352" s="268"/>
      <c r="D352" s="375">
        <f>SUM(C348:C352)</f>
        <v>0</v>
      </c>
    </row>
    <row r="353" spans="1:4" ht="69" customHeight="1" thickBot="1">
      <c r="A353" s="250" t="s">
        <v>748</v>
      </c>
      <c r="B353" s="287" t="s">
        <v>775</v>
      </c>
      <c r="C353" s="278"/>
      <c r="D353" s="19">
        <f>SUM(C353)</f>
        <v>0</v>
      </c>
    </row>
    <row r="354" spans="1:4" ht="14.65" customHeight="1">
      <c r="A354" s="1083" t="s">
        <v>1081</v>
      </c>
      <c r="B354" s="1084"/>
      <c r="C354" s="274"/>
      <c r="D354" s="379"/>
    </row>
    <row r="355" spans="1:4" ht="15.75" thickBot="1">
      <c r="A355" s="1098" t="s">
        <v>1082</v>
      </c>
      <c r="B355" s="1099"/>
      <c r="C355" s="275"/>
      <c r="D355" s="276"/>
    </row>
    <row r="356" spans="1:4" ht="69" customHeight="1" thickBot="1">
      <c r="A356" s="1094" t="s">
        <v>743</v>
      </c>
      <c r="B356" s="283" t="s">
        <v>1083</v>
      </c>
      <c r="C356" s="292"/>
      <c r="D356" s="857"/>
    </row>
    <row r="357" spans="1:4" ht="69" customHeight="1" thickBot="1">
      <c r="A357" s="1094"/>
      <c r="B357" s="283" t="s">
        <v>1084</v>
      </c>
      <c r="C357" s="267"/>
      <c r="D357" s="856"/>
    </row>
    <row r="358" spans="1:4" ht="69" customHeight="1" thickBot="1">
      <c r="A358" s="1094"/>
      <c r="B358" s="283" t="s">
        <v>1085</v>
      </c>
      <c r="C358" s="267"/>
      <c r="D358" s="856"/>
    </row>
    <row r="359" spans="1:4" ht="69" customHeight="1" thickBot="1">
      <c r="A359" s="1094"/>
      <c r="B359" s="289" t="s">
        <v>1086</v>
      </c>
      <c r="C359" s="288"/>
      <c r="D359" s="387">
        <f>SUM(C356:C359)</f>
        <v>0</v>
      </c>
    </row>
    <row r="360" spans="1:4" ht="69" customHeight="1" thickBot="1">
      <c r="A360" s="255" t="s">
        <v>748</v>
      </c>
      <c r="B360" s="284" t="s">
        <v>1087</v>
      </c>
      <c r="C360" s="214"/>
      <c r="D360" s="395">
        <f>SUM(C360)</f>
        <v>0</v>
      </c>
    </row>
    <row r="361" spans="1:4" ht="14.65" customHeight="1">
      <c r="A361" s="1083" t="s">
        <v>1088</v>
      </c>
      <c r="B361" s="1084"/>
      <c r="C361" s="274"/>
      <c r="D361" s="379"/>
    </row>
    <row r="362" spans="1:4" ht="35.1" customHeight="1" thickBot="1">
      <c r="A362" s="1098" t="s">
        <v>1089</v>
      </c>
      <c r="B362" s="1099"/>
      <c r="C362" s="275"/>
      <c r="D362" s="276"/>
    </row>
    <row r="363" spans="1:4" ht="69" customHeight="1" thickBot="1">
      <c r="A363" s="1094" t="s">
        <v>743</v>
      </c>
      <c r="B363" s="283" t="s">
        <v>1090</v>
      </c>
      <c r="C363" s="292"/>
      <c r="D363" s="857"/>
    </row>
    <row r="364" spans="1:4" ht="69" customHeight="1" thickBot="1">
      <c r="A364" s="1094"/>
      <c r="B364" s="249" t="s">
        <v>1091</v>
      </c>
      <c r="C364" s="267"/>
      <c r="D364" s="856"/>
    </row>
    <row r="365" spans="1:4" ht="69" customHeight="1" thickBot="1">
      <c r="A365" s="1094"/>
      <c r="B365" s="249" t="s">
        <v>1092</v>
      </c>
      <c r="C365" s="267"/>
      <c r="D365" s="856"/>
    </row>
    <row r="366" spans="1:4" ht="69" customHeight="1" thickBot="1">
      <c r="A366" s="1082"/>
      <c r="B366" s="249" t="s">
        <v>1093</v>
      </c>
      <c r="C366" s="268"/>
      <c r="D366" s="375">
        <f>SUM(C363:C366)</f>
        <v>0</v>
      </c>
    </row>
    <row r="367" spans="1:4" ht="69" customHeight="1" thickBot="1">
      <c r="A367" s="250" t="s">
        <v>748</v>
      </c>
      <c r="B367" s="287" t="s">
        <v>886</v>
      </c>
      <c r="C367" s="278"/>
      <c r="D367" s="19">
        <f>SUM(C367)</f>
        <v>0</v>
      </c>
    </row>
    <row r="368" spans="1:4" ht="14.65" customHeight="1">
      <c r="A368" s="1083" t="s">
        <v>1094</v>
      </c>
      <c r="B368" s="1084"/>
      <c r="C368" s="274"/>
      <c r="D368" s="379"/>
    </row>
    <row r="369" spans="1:4" ht="37.15" customHeight="1" thickBot="1">
      <c r="A369" s="1098" t="s">
        <v>1095</v>
      </c>
      <c r="B369" s="1099"/>
      <c r="C369" s="275"/>
      <c r="D369" s="276"/>
    </row>
    <row r="370" spans="1:4" ht="69" customHeight="1" thickBot="1">
      <c r="A370" s="1081" t="s">
        <v>743</v>
      </c>
      <c r="B370" s="265" t="s">
        <v>1083</v>
      </c>
      <c r="C370" s="266"/>
      <c r="D370" s="855"/>
    </row>
    <row r="371" spans="1:4" ht="69" customHeight="1" thickBot="1">
      <c r="A371" s="1094"/>
      <c r="B371" s="265" t="s">
        <v>1096</v>
      </c>
      <c r="C371" s="267"/>
      <c r="D371" s="856"/>
    </row>
    <row r="372" spans="1:4" ht="69" customHeight="1" thickBot="1">
      <c r="A372" s="1094"/>
      <c r="B372" s="265" t="s">
        <v>1097</v>
      </c>
      <c r="C372" s="267"/>
      <c r="D372" s="856"/>
    </row>
    <row r="373" spans="1:4" ht="69" customHeight="1" thickBot="1">
      <c r="A373" s="1094"/>
      <c r="B373" s="265" t="s">
        <v>1098</v>
      </c>
      <c r="C373" s="267"/>
      <c r="D373" s="856"/>
    </row>
    <row r="374" spans="1:4" ht="69" customHeight="1" thickBot="1">
      <c r="A374" s="1082"/>
      <c r="B374" s="265" t="s">
        <v>1099</v>
      </c>
      <c r="C374" s="268"/>
      <c r="D374" s="375">
        <f>SUM(C370:C374)</f>
        <v>0</v>
      </c>
    </row>
    <row r="375" spans="1:4" ht="69" customHeight="1" thickBot="1">
      <c r="A375" s="1101" t="s">
        <v>748</v>
      </c>
      <c r="B375" s="271" t="s">
        <v>1100</v>
      </c>
      <c r="C375" s="285"/>
      <c r="D375" s="855"/>
    </row>
    <row r="376" spans="1:4" ht="69" customHeight="1" thickBot="1">
      <c r="A376" s="1074"/>
      <c r="B376" s="271" t="s">
        <v>1101</v>
      </c>
      <c r="C376" s="272"/>
      <c r="D376" s="377">
        <f>SUM(C375:C376)</f>
        <v>0</v>
      </c>
    </row>
    <row r="377" spans="1:4" ht="14.65" customHeight="1">
      <c r="A377" s="1083" t="s">
        <v>1102</v>
      </c>
      <c r="B377" s="1084"/>
      <c r="C377" s="274"/>
      <c r="D377" s="379"/>
    </row>
    <row r="378" spans="1:4" ht="23.1" customHeight="1" thickBot="1">
      <c r="A378" s="1098" t="s">
        <v>1103</v>
      </c>
      <c r="B378" s="1099"/>
      <c r="C378" s="275"/>
      <c r="D378" s="276"/>
    </row>
    <row r="379" spans="1:4" ht="69" customHeight="1" thickBot="1">
      <c r="A379" s="247"/>
      <c r="B379" s="306" t="s">
        <v>1104</v>
      </c>
      <c r="C379" s="268"/>
      <c r="D379" s="375">
        <f>SUM(C379:C379)</f>
        <v>0</v>
      </c>
    </row>
    <row r="380" spans="1:4" ht="69" customHeight="1" thickBot="1">
      <c r="A380" s="250" t="s">
        <v>748</v>
      </c>
      <c r="B380" s="271" t="s">
        <v>1105</v>
      </c>
      <c r="C380" s="278"/>
      <c r="D380" s="19">
        <f>SUM(C380)</f>
        <v>0</v>
      </c>
    </row>
    <row r="381" spans="1:4" ht="14.65" customHeight="1">
      <c r="A381" s="1083" t="s">
        <v>1106</v>
      </c>
      <c r="B381" s="1084"/>
      <c r="C381" s="274"/>
      <c r="D381" s="379"/>
    </row>
    <row r="382" spans="1:4" ht="19.149999999999999" customHeight="1" thickBot="1">
      <c r="A382" s="1098" t="s">
        <v>1107</v>
      </c>
      <c r="B382" s="1099"/>
      <c r="C382" s="275"/>
      <c r="D382" s="276"/>
    </row>
    <row r="383" spans="1:4" ht="69" customHeight="1" thickBot="1">
      <c r="A383" s="1081" t="s">
        <v>743</v>
      </c>
      <c r="B383" s="265" t="s">
        <v>1108</v>
      </c>
      <c r="C383" s="266"/>
      <c r="D383" s="855"/>
    </row>
    <row r="384" spans="1:4" ht="69" customHeight="1" thickBot="1">
      <c r="A384" s="1082"/>
      <c r="B384" s="265" t="s">
        <v>1109</v>
      </c>
      <c r="C384" s="268"/>
      <c r="D384" s="375">
        <f>SUM(C383:C384)</f>
        <v>0</v>
      </c>
    </row>
    <row r="385" spans="1:4" ht="69" customHeight="1" thickBot="1">
      <c r="A385" s="250" t="s">
        <v>748</v>
      </c>
      <c r="B385" s="271" t="s">
        <v>775</v>
      </c>
      <c r="C385" s="278"/>
      <c r="D385" s="19">
        <f>SUM(C385)</f>
        <v>0</v>
      </c>
    </row>
    <row r="386" spans="1:4" ht="14.65" customHeight="1">
      <c r="A386" s="1083" t="s">
        <v>1110</v>
      </c>
      <c r="B386" s="1084"/>
      <c r="C386" s="274"/>
      <c r="D386" s="379"/>
    </row>
    <row r="387" spans="1:4" ht="31.15" customHeight="1" thickBot="1">
      <c r="A387" s="1098" t="s">
        <v>1111</v>
      </c>
      <c r="B387" s="1099"/>
      <c r="C387" s="275"/>
      <c r="D387" s="276"/>
    </row>
    <row r="388" spans="1:4" ht="69" customHeight="1" thickBot="1">
      <c r="A388" s="1094" t="s">
        <v>743</v>
      </c>
      <c r="B388" s="318" t="s">
        <v>1112</v>
      </c>
      <c r="C388" s="292"/>
      <c r="D388" s="857"/>
    </row>
    <row r="389" spans="1:4" ht="69" customHeight="1" thickBot="1">
      <c r="A389" s="1094"/>
      <c r="B389" s="306" t="s">
        <v>1113</v>
      </c>
      <c r="C389" s="267"/>
      <c r="D389" s="856"/>
    </row>
    <row r="390" spans="1:4" ht="69" customHeight="1" thickBot="1">
      <c r="A390" s="1082"/>
      <c r="B390" s="265" t="s">
        <v>1114</v>
      </c>
      <c r="C390" s="268"/>
      <c r="D390" s="375">
        <f>SUM(C388:C390)</f>
        <v>0</v>
      </c>
    </row>
    <row r="391" spans="1:4" ht="69" customHeight="1" thickBot="1">
      <c r="A391" s="1074" t="s">
        <v>748</v>
      </c>
      <c r="B391" s="258" t="s">
        <v>1115</v>
      </c>
      <c r="C391" s="269"/>
      <c r="D391" s="857"/>
    </row>
    <row r="392" spans="1:4" ht="69" customHeight="1" thickBot="1">
      <c r="A392" s="1074"/>
      <c r="B392" s="271" t="s">
        <v>1116</v>
      </c>
      <c r="C392" s="270"/>
      <c r="D392" s="856"/>
    </row>
    <row r="393" spans="1:4" ht="69" customHeight="1" thickBot="1">
      <c r="A393" s="1074"/>
      <c r="B393" s="271" t="s">
        <v>1117</v>
      </c>
      <c r="C393" s="270"/>
      <c r="D393" s="856"/>
    </row>
    <row r="394" spans="1:4" ht="69" customHeight="1" thickBot="1">
      <c r="A394" s="1074"/>
      <c r="B394" s="271" t="s">
        <v>1118</v>
      </c>
      <c r="C394" s="270"/>
      <c r="D394" s="856"/>
    </row>
    <row r="395" spans="1:4" ht="69" customHeight="1" thickBot="1">
      <c r="A395" s="1075"/>
      <c r="B395" s="260" t="s">
        <v>1119</v>
      </c>
      <c r="C395" s="286"/>
      <c r="D395" s="384">
        <f>SUM(C391:C395)</f>
        <v>0</v>
      </c>
    </row>
    <row r="396" spans="1:4" ht="15.75" thickBot="1">
      <c r="A396" s="261"/>
      <c r="B396" s="319"/>
      <c r="C396" s="299"/>
      <c r="D396" s="392"/>
    </row>
    <row r="397" spans="1:4" ht="15" customHeight="1">
      <c r="A397" s="1087" t="s">
        <v>1120</v>
      </c>
      <c r="B397" s="1088"/>
      <c r="C397" s="263"/>
      <c r="D397" s="373"/>
    </row>
    <row r="398" spans="1:4" ht="46.15" customHeight="1" thickBot="1">
      <c r="A398" s="1090" t="s">
        <v>1121</v>
      </c>
      <c r="B398" s="1091"/>
      <c r="C398" s="264"/>
      <c r="D398" s="374"/>
    </row>
    <row r="399" spans="1:4" ht="14.65" customHeight="1">
      <c r="A399" s="1117" t="s">
        <v>1122</v>
      </c>
      <c r="B399" s="1118"/>
      <c r="C399" s="316"/>
      <c r="D399" s="398"/>
    </row>
    <row r="400" spans="1:4" ht="30.6" customHeight="1" thickBot="1">
      <c r="A400" s="1098" t="s">
        <v>1123</v>
      </c>
      <c r="B400" s="1099"/>
      <c r="C400" s="275"/>
      <c r="D400" s="276"/>
    </row>
    <row r="401" spans="1:4" ht="69" customHeight="1" thickBot="1">
      <c r="A401" s="1081" t="s">
        <v>743</v>
      </c>
      <c r="B401" s="277" t="s">
        <v>1124</v>
      </c>
      <c r="C401" s="266"/>
      <c r="D401" s="855"/>
    </row>
    <row r="402" spans="1:4" ht="69" customHeight="1" thickBot="1">
      <c r="A402" s="1094"/>
      <c r="B402" s="283" t="s">
        <v>1125</v>
      </c>
      <c r="C402" s="267"/>
      <c r="D402" s="856"/>
    </row>
    <row r="403" spans="1:4" ht="69" customHeight="1" thickBot="1">
      <c r="A403" s="1094"/>
      <c r="B403" s="283" t="s">
        <v>1126</v>
      </c>
      <c r="C403" s="267"/>
      <c r="D403" s="856"/>
    </row>
    <row r="404" spans="1:4" ht="69" customHeight="1" thickBot="1">
      <c r="A404" s="1094"/>
      <c r="B404" s="283" t="s">
        <v>1127</v>
      </c>
      <c r="C404" s="267"/>
      <c r="D404" s="856"/>
    </row>
    <row r="405" spans="1:4" ht="69" customHeight="1" thickBot="1">
      <c r="A405" s="1082"/>
      <c r="B405" s="283" t="s">
        <v>1128</v>
      </c>
      <c r="C405" s="268"/>
      <c r="D405" s="375">
        <f>SUM(C401:C405)</f>
        <v>0</v>
      </c>
    </row>
    <row r="406" spans="1:4" ht="69" customHeight="1" thickBot="1">
      <c r="A406" s="250" t="s">
        <v>748</v>
      </c>
      <c r="B406" s="287" t="s">
        <v>886</v>
      </c>
      <c r="C406" s="278"/>
      <c r="D406" s="19">
        <f>SUM(C406)</f>
        <v>0</v>
      </c>
    </row>
    <row r="407" spans="1:4" ht="14.65" customHeight="1">
      <c r="A407" s="1083" t="s">
        <v>1129</v>
      </c>
      <c r="B407" s="1084"/>
      <c r="C407" s="274"/>
      <c r="D407" s="379"/>
    </row>
    <row r="408" spans="1:4" ht="32.1" customHeight="1" thickBot="1">
      <c r="A408" s="1098" t="s">
        <v>1130</v>
      </c>
      <c r="B408" s="1099"/>
      <c r="C408" s="275"/>
      <c r="D408" s="276"/>
    </row>
    <row r="409" spans="1:4" ht="69" customHeight="1" thickBot="1">
      <c r="A409" s="1094" t="s">
        <v>743</v>
      </c>
      <c r="B409" s="283" t="s">
        <v>1131</v>
      </c>
      <c r="C409" s="292"/>
      <c r="D409" s="857"/>
    </row>
    <row r="410" spans="1:4" ht="69" customHeight="1" thickBot="1">
      <c r="A410" s="1094"/>
      <c r="B410" s="306" t="s">
        <v>1132</v>
      </c>
      <c r="C410" s="267"/>
      <c r="D410" s="856"/>
    </row>
    <row r="411" spans="1:4" ht="69" customHeight="1" thickBot="1">
      <c r="A411" s="1094"/>
      <c r="B411" s="306" t="s">
        <v>1133</v>
      </c>
      <c r="C411" s="288"/>
      <c r="D411" s="387">
        <f>SUM(C409:C411)</f>
        <v>0</v>
      </c>
    </row>
    <row r="412" spans="1:4" ht="69" customHeight="1" thickBot="1">
      <c r="A412" s="1101" t="s">
        <v>748</v>
      </c>
      <c r="B412" s="255" t="s">
        <v>1134</v>
      </c>
      <c r="C412" s="285"/>
      <c r="D412" s="855"/>
    </row>
    <row r="413" spans="1:4" ht="69" customHeight="1" thickBot="1">
      <c r="A413" s="1074"/>
      <c r="B413" s="257" t="s">
        <v>1135</v>
      </c>
      <c r="C413" s="270"/>
      <c r="D413" s="856"/>
    </row>
    <row r="414" spans="1:4" ht="69" customHeight="1" thickBot="1">
      <c r="A414" s="1074"/>
      <c r="B414" s="271" t="s">
        <v>1136</v>
      </c>
      <c r="C414" s="272"/>
      <c r="D414" s="377">
        <f>SUM(C412:C414)</f>
        <v>0</v>
      </c>
    </row>
    <row r="415" spans="1:4" ht="14.65" customHeight="1">
      <c r="A415" s="1083" t="s">
        <v>1137</v>
      </c>
      <c r="B415" s="1084"/>
      <c r="C415" s="274"/>
      <c r="D415" s="379"/>
    </row>
    <row r="416" spans="1:4" ht="15.75" thickBot="1">
      <c r="A416" s="1098" t="s">
        <v>1138</v>
      </c>
      <c r="B416" s="1099"/>
      <c r="C416" s="275"/>
      <c r="D416" s="276"/>
    </row>
    <row r="417" spans="1:4" ht="69" customHeight="1" thickBot="1">
      <c r="A417" s="1081" t="s">
        <v>743</v>
      </c>
      <c r="B417" s="306" t="s">
        <v>1139</v>
      </c>
      <c r="C417" s="266"/>
      <c r="D417" s="855"/>
    </row>
    <row r="418" spans="1:4" ht="69" customHeight="1" thickBot="1">
      <c r="A418" s="1082"/>
      <c r="B418" s="265" t="s">
        <v>1140</v>
      </c>
      <c r="C418" s="268"/>
      <c r="D418" s="375">
        <f>SUM(C417:C418)</f>
        <v>0</v>
      </c>
    </row>
    <row r="419" spans="1:4" ht="69" customHeight="1" thickBot="1">
      <c r="A419" s="1074"/>
      <c r="B419" s="257" t="s">
        <v>1141</v>
      </c>
      <c r="C419" s="270"/>
      <c r="D419" s="856"/>
    </row>
    <row r="420" spans="1:4" ht="69" customHeight="1" thickBot="1">
      <c r="A420" s="1074"/>
      <c r="B420" s="257" t="s">
        <v>1142</v>
      </c>
      <c r="C420" s="270"/>
      <c r="D420" s="856"/>
    </row>
    <row r="421" spans="1:4" ht="69" customHeight="1" thickBot="1">
      <c r="A421" s="1074"/>
      <c r="B421" s="259" t="s">
        <v>1143</v>
      </c>
      <c r="C421" s="272"/>
      <c r="D421" s="377">
        <f>SUM(C419:C421)</f>
        <v>0</v>
      </c>
    </row>
    <row r="422" spans="1:4" ht="14.65" customHeight="1">
      <c r="A422" s="1083" t="s">
        <v>1144</v>
      </c>
      <c r="B422" s="1084"/>
      <c r="C422" s="274"/>
      <c r="D422" s="379"/>
    </row>
    <row r="423" spans="1:4" ht="15.75" thickBot="1">
      <c r="A423" s="1098" t="s">
        <v>1145</v>
      </c>
      <c r="B423" s="1099"/>
      <c r="C423" s="275"/>
      <c r="D423" s="276"/>
    </row>
    <row r="424" spans="1:4" ht="69" customHeight="1" thickBot="1">
      <c r="A424" s="1081" t="s">
        <v>743</v>
      </c>
      <c r="B424" s="277" t="s">
        <v>1146</v>
      </c>
      <c r="C424" s="266"/>
      <c r="D424" s="855"/>
    </row>
    <row r="425" spans="1:4" ht="69" customHeight="1" thickBot="1">
      <c r="A425" s="1094"/>
      <c r="B425" s="283" t="s">
        <v>1147</v>
      </c>
      <c r="C425" s="267"/>
      <c r="D425" s="856"/>
    </row>
    <row r="426" spans="1:4" ht="69" customHeight="1" thickBot="1">
      <c r="A426" s="1082"/>
      <c r="B426" s="283" t="s">
        <v>1148</v>
      </c>
      <c r="C426" s="268"/>
      <c r="D426" s="375">
        <f>SUM(C424:C426)</f>
        <v>0</v>
      </c>
    </row>
    <row r="427" spans="1:4" ht="69" customHeight="1" thickBot="1">
      <c r="A427" s="248" t="s">
        <v>748</v>
      </c>
      <c r="B427" s="259" t="s">
        <v>775</v>
      </c>
      <c r="C427" s="296"/>
      <c r="D427" s="391">
        <f>SUM(C427)</f>
        <v>0</v>
      </c>
    </row>
    <row r="428" spans="1:4" ht="14.65" customHeight="1">
      <c r="A428" s="1083" t="s">
        <v>1149</v>
      </c>
      <c r="B428" s="1084"/>
      <c r="C428" s="274"/>
      <c r="D428" s="379"/>
    </row>
    <row r="429" spans="1:4" ht="32.65" customHeight="1" thickBot="1">
      <c r="A429" s="1098" t="s">
        <v>1150</v>
      </c>
      <c r="B429" s="1099"/>
      <c r="C429" s="275"/>
      <c r="D429" s="276"/>
    </row>
    <row r="430" spans="1:4" ht="69" customHeight="1" thickBot="1">
      <c r="A430" s="1094" t="s">
        <v>743</v>
      </c>
      <c r="B430" s="283" t="s">
        <v>1151</v>
      </c>
      <c r="C430" s="292"/>
      <c r="D430" s="857"/>
    </row>
    <row r="431" spans="1:4" ht="69" customHeight="1" thickBot="1">
      <c r="A431" s="1094"/>
      <c r="B431" s="283" t="s">
        <v>1152</v>
      </c>
      <c r="C431" s="267"/>
      <c r="D431" s="856"/>
    </row>
    <row r="432" spans="1:4" ht="69" customHeight="1" thickBot="1">
      <c r="A432" s="1094"/>
      <c r="B432" s="283" t="s">
        <v>1153</v>
      </c>
      <c r="C432" s="267"/>
      <c r="D432" s="856"/>
    </row>
    <row r="433" spans="1:4" ht="69" customHeight="1" thickBot="1">
      <c r="A433" s="1094"/>
      <c r="B433" s="283" t="s">
        <v>1154</v>
      </c>
      <c r="C433" s="267"/>
      <c r="D433" s="856"/>
    </row>
    <row r="434" spans="1:4" ht="69" customHeight="1" thickBot="1">
      <c r="A434" s="1094"/>
      <c r="B434" s="283" t="s">
        <v>1155</v>
      </c>
      <c r="C434" s="267"/>
      <c r="D434" s="856"/>
    </row>
    <row r="435" spans="1:4" ht="84" customHeight="1" thickBot="1">
      <c r="A435" s="1094"/>
      <c r="B435" s="283" t="s">
        <v>1156</v>
      </c>
      <c r="C435" s="267"/>
      <c r="D435" s="856"/>
    </row>
    <row r="436" spans="1:4" ht="69" customHeight="1" thickBot="1">
      <c r="A436" s="1094"/>
      <c r="B436" s="289" t="s">
        <v>1157</v>
      </c>
      <c r="C436" s="288"/>
      <c r="D436" s="387">
        <f>SUM(C430:C436)</f>
        <v>0</v>
      </c>
    </row>
    <row r="437" spans="1:4" ht="69" customHeight="1" thickBot="1">
      <c r="A437" s="250" t="s">
        <v>748</v>
      </c>
      <c r="B437" s="271" t="s">
        <v>1158</v>
      </c>
      <c r="C437" s="278"/>
      <c r="D437" s="19">
        <f>SUM(C437)</f>
        <v>0</v>
      </c>
    </row>
    <row r="438" spans="1:4" ht="14.65" customHeight="1">
      <c r="A438" s="1083" t="s">
        <v>1159</v>
      </c>
      <c r="B438" s="1084"/>
      <c r="C438" s="274"/>
      <c r="D438" s="379"/>
    </row>
    <row r="439" spans="1:4" ht="15.75" thickBot="1">
      <c r="A439" s="1098" t="s">
        <v>1160</v>
      </c>
      <c r="B439" s="1099"/>
      <c r="C439" s="275"/>
      <c r="D439" s="276"/>
    </row>
    <row r="440" spans="1:4" ht="69" customHeight="1" thickBot="1">
      <c r="A440" s="1081" t="s">
        <v>743</v>
      </c>
      <c r="B440" s="277" t="s">
        <v>1161</v>
      </c>
      <c r="C440" s="266"/>
      <c r="D440" s="855"/>
    </row>
    <row r="441" spans="1:4" ht="69" customHeight="1" thickBot="1">
      <c r="A441" s="1094"/>
      <c r="B441" s="283" t="s">
        <v>1162</v>
      </c>
      <c r="C441" s="267"/>
      <c r="D441" s="856"/>
    </row>
    <row r="442" spans="1:4" ht="69" customHeight="1" thickBot="1">
      <c r="A442" s="1082"/>
      <c r="B442" s="283" t="s">
        <v>1163</v>
      </c>
      <c r="C442" s="268"/>
      <c r="D442" s="375">
        <f>SUM(C440:C442)</f>
        <v>0</v>
      </c>
    </row>
    <row r="443" spans="1:4" ht="69" customHeight="1" thickBot="1">
      <c r="A443" s="250" t="s">
        <v>748</v>
      </c>
      <c r="B443" s="287" t="s">
        <v>1164</v>
      </c>
      <c r="C443" s="278"/>
      <c r="D443" s="19">
        <f>SUM(C443)</f>
        <v>0</v>
      </c>
    </row>
    <row r="444" spans="1:4" ht="14.65" customHeight="1">
      <c r="A444" s="1083" t="s">
        <v>1165</v>
      </c>
      <c r="B444" s="1084"/>
      <c r="C444" s="274"/>
      <c r="D444" s="379"/>
    </row>
    <row r="445" spans="1:4" ht="36.6" customHeight="1" thickBot="1">
      <c r="A445" s="1098" t="s">
        <v>1166</v>
      </c>
      <c r="B445" s="1099"/>
      <c r="C445" s="275"/>
      <c r="D445" s="276"/>
    </row>
    <row r="446" spans="1:4" ht="69" customHeight="1" thickBot="1">
      <c r="A446" s="1081" t="s">
        <v>743</v>
      </c>
      <c r="B446" s="277" t="s">
        <v>1167</v>
      </c>
      <c r="C446" s="266"/>
      <c r="D446" s="855"/>
    </row>
    <row r="447" spans="1:4" ht="69" customHeight="1" thickBot="1">
      <c r="A447" s="1094"/>
      <c r="B447" s="283" t="s">
        <v>1168</v>
      </c>
      <c r="C447" s="267"/>
      <c r="D447" s="856"/>
    </row>
    <row r="448" spans="1:4" ht="69" customHeight="1" thickBot="1">
      <c r="A448" s="1082"/>
      <c r="B448" s="283" t="s">
        <v>1169</v>
      </c>
      <c r="C448" s="268"/>
      <c r="D448" s="375">
        <f>SUM(C446:C448)</f>
        <v>0</v>
      </c>
    </row>
    <row r="449" spans="1:4" ht="69" customHeight="1" thickBot="1">
      <c r="A449" s="250" t="s">
        <v>748</v>
      </c>
      <c r="B449" s="287" t="s">
        <v>775</v>
      </c>
      <c r="C449" s="278"/>
      <c r="D449" s="19">
        <f>SUM(C449)</f>
        <v>0</v>
      </c>
    </row>
    <row r="450" spans="1:4" ht="14.65" customHeight="1">
      <c r="A450" s="1083" t="s">
        <v>1170</v>
      </c>
      <c r="B450" s="1084"/>
      <c r="C450" s="274"/>
      <c r="D450" s="379"/>
    </row>
    <row r="451" spans="1:4" ht="15.75" thickBot="1">
      <c r="A451" s="1098" t="s">
        <v>1171</v>
      </c>
      <c r="B451" s="1099"/>
      <c r="C451" s="275"/>
      <c r="D451" s="276"/>
    </row>
    <row r="452" spans="1:4" ht="69" customHeight="1" thickBot="1">
      <c r="A452" s="1094" t="s">
        <v>743</v>
      </c>
      <c r="B452" s="308" t="s">
        <v>1172</v>
      </c>
      <c r="C452" s="292"/>
      <c r="D452" s="857"/>
    </row>
    <row r="453" spans="1:4" ht="69" customHeight="1" thickBot="1">
      <c r="A453" s="1094"/>
      <c r="B453" s="265" t="s">
        <v>1173</v>
      </c>
      <c r="C453" s="267"/>
      <c r="D453" s="856"/>
    </row>
    <row r="454" spans="1:4" ht="69" customHeight="1" thickBot="1">
      <c r="A454" s="1094"/>
      <c r="B454" s="265" t="s">
        <v>1174</v>
      </c>
      <c r="C454" s="267"/>
      <c r="D454" s="856"/>
    </row>
    <row r="455" spans="1:4" ht="69" customHeight="1" thickBot="1">
      <c r="A455" s="1082"/>
      <c r="B455" s="265" t="s">
        <v>1175</v>
      </c>
      <c r="C455" s="267"/>
      <c r="D455" s="397">
        <f>SUM(C452:C455)</f>
        <v>0</v>
      </c>
    </row>
    <row r="456" spans="1:4" ht="69" customHeight="1" thickBot="1">
      <c r="A456" s="1101" t="s">
        <v>748</v>
      </c>
      <c r="B456" s="260" t="s">
        <v>1176</v>
      </c>
      <c r="C456" s="270"/>
      <c r="D456" s="856"/>
    </row>
    <row r="457" spans="1:4" ht="69" customHeight="1" thickBot="1">
      <c r="A457" s="1074"/>
      <c r="B457" s="260" t="s">
        <v>1177</v>
      </c>
      <c r="C457" s="270"/>
      <c r="D457" s="856"/>
    </row>
    <row r="458" spans="1:4" ht="69" customHeight="1" thickBot="1">
      <c r="A458" s="1074"/>
      <c r="B458" s="260" t="s">
        <v>1178</v>
      </c>
      <c r="C458" s="270"/>
      <c r="D458" s="856"/>
    </row>
    <row r="459" spans="1:4" ht="69" customHeight="1" thickBot="1">
      <c r="A459" s="1074"/>
      <c r="B459" s="260" t="s">
        <v>1179</v>
      </c>
      <c r="C459" s="270"/>
      <c r="D459" s="856"/>
    </row>
    <row r="460" spans="1:4" ht="69" customHeight="1" thickBot="1">
      <c r="A460" s="1074"/>
      <c r="B460" s="260" t="s">
        <v>1180</v>
      </c>
      <c r="C460" s="270"/>
      <c r="D460" s="856"/>
    </row>
    <row r="461" spans="1:4" ht="69" customHeight="1" thickBot="1">
      <c r="A461" s="1074"/>
      <c r="B461" s="271" t="s">
        <v>1181</v>
      </c>
      <c r="C461" s="272"/>
      <c r="D461" s="377">
        <f>SUM(C456:C461)</f>
        <v>0</v>
      </c>
    </row>
    <row r="462" spans="1:4" ht="15.75" thickBot="1">
      <c r="A462" s="261"/>
      <c r="B462" s="319"/>
      <c r="C462" s="299"/>
      <c r="D462" s="392"/>
    </row>
    <row r="463" spans="1:4" ht="15" customHeight="1">
      <c r="A463" s="1087" t="s">
        <v>1182</v>
      </c>
      <c r="B463" s="1088"/>
      <c r="C463" s="263"/>
      <c r="D463" s="373"/>
    </row>
    <row r="464" spans="1:4" ht="30.6" customHeight="1" thickBot="1">
      <c r="A464" s="1105" t="s">
        <v>1183</v>
      </c>
      <c r="B464" s="1106"/>
      <c r="C464" s="282"/>
      <c r="D464" s="382"/>
    </row>
    <row r="465" spans="1:4" ht="14.65" customHeight="1">
      <c r="A465" s="1083" t="s">
        <v>1184</v>
      </c>
      <c r="B465" s="1084"/>
      <c r="C465" s="274"/>
      <c r="D465" s="379"/>
    </row>
    <row r="466" spans="1:4" ht="31.15" customHeight="1" thickBot="1">
      <c r="A466" s="1098" t="s">
        <v>1185</v>
      </c>
      <c r="B466" s="1099"/>
      <c r="C466" s="275"/>
      <c r="D466" s="276"/>
    </row>
    <row r="467" spans="1:4" ht="69" customHeight="1" thickBot="1">
      <c r="A467" s="249" t="s">
        <v>743</v>
      </c>
      <c r="B467" s="265" t="s">
        <v>1186</v>
      </c>
      <c r="C467" s="118"/>
      <c r="D467" s="380">
        <f>SUM(C467)</f>
        <v>0</v>
      </c>
    </row>
    <row r="468" spans="1:4" ht="69" customHeight="1" thickBot="1">
      <c r="A468" s="1074" t="s">
        <v>748</v>
      </c>
      <c r="B468" s="256" t="s">
        <v>1187</v>
      </c>
      <c r="C468" s="269"/>
      <c r="D468" s="857"/>
    </row>
    <row r="469" spans="1:4" ht="69" customHeight="1" thickBot="1">
      <c r="A469" s="1074"/>
      <c r="B469" s="260" t="s">
        <v>1188</v>
      </c>
      <c r="C469" s="270"/>
      <c r="D469" s="856"/>
    </row>
    <row r="470" spans="1:4" ht="69" customHeight="1" thickBot="1">
      <c r="A470" s="1074"/>
      <c r="B470" s="260" t="s">
        <v>1189</v>
      </c>
      <c r="C470" s="270"/>
      <c r="D470" s="856"/>
    </row>
    <row r="471" spans="1:4" ht="69" customHeight="1" thickBot="1">
      <c r="A471" s="1074"/>
      <c r="B471" s="260" t="s">
        <v>1190</v>
      </c>
      <c r="C471" s="270"/>
      <c r="D471" s="856"/>
    </row>
    <row r="472" spans="1:4" ht="69" customHeight="1" thickBot="1">
      <c r="A472" s="1074"/>
      <c r="B472" s="260" t="s">
        <v>1191</v>
      </c>
      <c r="C472" s="270"/>
      <c r="D472" s="856"/>
    </row>
    <row r="473" spans="1:4" ht="69" customHeight="1" thickBot="1">
      <c r="A473" s="1074"/>
      <c r="B473" s="260" t="s">
        <v>1192</v>
      </c>
      <c r="C473" s="270"/>
      <c r="D473" s="856"/>
    </row>
    <row r="474" spans="1:4" ht="69" customHeight="1" thickBot="1">
      <c r="A474" s="1074"/>
      <c r="B474" s="271" t="s">
        <v>1193</v>
      </c>
      <c r="C474" s="272"/>
      <c r="D474" s="377">
        <f>SUM(C468:C474)</f>
        <v>0</v>
      </c>
    </row>
    <row r="475" spans="1:4" ht="14.65" customHeight="1">
      <c r="A475" s="1083" t="s">
        <v>1194</v>
      </c>
      <c r="B475" s="1084"/>
      <c r="C475" s="274"/>
      <c r="D475" s="379"/>
    </row>
    <row r="476" spans="1:4" ht="31.15" customHeight="1" thickBot="1">
      <c r="A476" s="1098" t="s">
        <v>1195</v>
      </c>
      <c r="B476" s="1099"/>
      <c r="C476" s="275"/>
      <c r="D476" s="276"/>
    </row>
    <row r="477" spans="1:4" ht="69" customHeight="1" thickBot="1">
      <c r="A477" s="1081" t="s">
        <v>743</v>
      </c>
      <c r="B477" s="306" t="s">
        <v>1196</v>
      </c>
      <c r="C477" s="266"/>
      <c r="D477" s="855"/>
    </row>
    <row r="478" spans="1:4" ht="69" customHeight="1" thickBot="1">
      <c r="A478" s="1094"/>
      <c r="B478" s="306" t="s">
        <v>1197</v>
      </c>
      <c r="C478" s="267"/>
      <c r="D478" s="856"/>
    </row>
    <row r="479" spans="1:4" ht="69" customHeight="1" thickBot="1">
      <c r="A479" s="1094"/>
      <c r="B479" s="306" t="s">
        <v>1198</v>
      </c>
      <c r="C479" s="267"/>
      <c r="D479" s="856"/>
    </row>
    <row r="480" spans="1:4" ht="69" customHeight="1" thickBot="1">
      <c r="A480" s="1094"/>
      <c r="B480" s="306" t="s">
        <v>1199</v>
      </c>
      <c r="C480" s="267"/>
      <c r="D480" s="856"/>
    </row>
    <row r="481" spans="1:4" ht="69" customHeight="1" thickBot="1">
      <c r="A481" s="1094"/>
      <c r="B481" s="306" t="s">
        <v>1200</v>
      </c>
      <c r="C481" s="267"/>
      <c r="D481" s="856"/>
    </row>
    <row r="482" spans="1:4" ht="69" customHeight="1" thickBot="1">
      <c r="A482" s="1094"/>
      <c r="B482" s="306" t="s">
        <v>1201</v>
      </c>
      <c r="C482" s="267"/>
      <c r="D482" s="856"/>
    </row>
    <row r="483" spans="1:4" ht="69" customHeight="1" thickBot="1">
      <c r="A483" s="1094"/>
      <c r="B483" s="306" t="s">
        <v>1202</v>
      </c>
      <c r="C483" s="267"/>
      <c r="D483" s="856"/>
    </row>
    <row r="484" spans="1:4" ht="69" customHeight="1" thickBot="1">
      <c r="A484" s="1082"/>
      <c r="B484" s="265" t="s">
        <v>1203</v>
      </c>
      <c r="C484" s="268"/>
      <c r="D484" s="375">
        <f>SUM(C477:C484)</f>
        <v>0</v>
      </c>
    </row>
    <row r="485" spans="1:4" ht="69" customHeight="1" thickBot="1">
      <c r="A485" s="1101" t="s">
        <v>748</v>
      </c>
      <c r="B485" s="271" t="s">
        <v>1204</v>
      </c>
      <c r="C485" s="285"/>
      <c r="D485" s="855"/>
    </row>
    <row r="486" spans="1:4" ht="69" customHeight="1" thickBot="1">
      <c r="A486" s="1074"/>
      <c r="B486" s="271" t="s">
        <v>1205</v>
      </c>
      <c r="C486" s="270"/>
      <c r="D486" s="856"/>
    </row>
    <row r="487" spans="1:4" ht="121.15" customHeight="1" thickBot="1">
      <c r="A487" s="1074"/>
      <c r="B487" s="271" t="s">
        <v>1206</v>
      </c>
      <c r="C487" s="272"/>
      <c r="D487" s="377">
        <f>SUM(C485:C487)</f>
        <v>0</v>
      </c>
    </row>
    <row r="488" spans="1:4" ht="15.75" thickBot="1">
      <c r="A488" s="261"/>
      <c r="B488" s="298"/>
      <c r="C488" s="299"/>
      <c r="D488" s="392"/>
    </row>
    <row r="489" spans="1:4" ht="15" customHeight="1">
      <c r="A489" s="1087" t="s">
        <v>1207</v>
      </c>
      <c r="B489" s="1088"/>
      <c r="C489" s="263"/>
      <c r="D489" s="373"/>
    </row>
    <row r="490" spans="1:4" ht="32.65" customHeight="1" thickBot="1">
      <c r="A490" s="1105" t="s">
        <v>1208</v>
      </c>
      <c r="B490" s="1106"/>
      <c r="C490" s="282"/>
      <c r="D490" s="382"/>
    </row>
    <row r="491" spans="1:4" ht="14.65" customHeight="1">
      <c r="A491" s="1083" t="s">
        <v>1209</v>
      </c>
      <c r="B491" s="1084"/>
      <c r="C491" s="274"/>
      <c r="D491" s="379"/>
    </row>
    <row r="492" spans="1:4" ht="15.75" thickBot="1">
      <c r="A492" s="1098" t="s">
        <v>1210</v>
      </c>
      <c r="B492" s="1099"/>
      <c r="C492" s="275"/>
      <c r="D492" s="276"/>
    </row>
    <row r="493" spans="1:4" ht="69" customHeight="1" thickBot="1">
      <c r="A493" s="1081" t="s">
        <v>743</v>
      </c>
      <c r="B493" s="277" t="s">
        <v>1211</v>
      </c>
      <c r="C493" s="266"/>
      <c r="D493" s="855"/>
    </row>
    <row r="494" spans="1:4" ht="69" customHeight="1" thickBot="1">
      <c r="A494" s="1094"/>
      <c r="B494" s="283" t="s">
        <v>1212</v>
      </c>
      <c r="C494" s="267"/>
      <c r="D494" s="856"/>
    </row>
    <row r="495" spans="1:4" ht="69" customHeight="1" thickBot="1">
      <c r="A495" s="1094"/>
      <c r="B495" s="283" t="s">
        <v>1213</v>
      </c>
      <c r="C495" s="267"/>
      <c r="D495" s="856"/>
    </row>
    <row r="496" spans="1:4" ht="69" customHeight="1" thickBot="1">
      <c r="A496" s="1094"/>
      <c r="B496" s="283" t="s">
        <v>1214</v>
      </c>
      <c r="C496" s="267"/>
      <c r="D496" s="856"/>
    </row>
    <row r="497" spans="1:4" ht="69" customHeight="1" thickBot="1">
      <c r="A497" s="1094"/>
      <c r="B497" s="283" t="s">
        <v>1215</v>
      </c>
      <c r="C497" s="267"/>
      <c r="D497" s="856"/>
    </row>
    <row r="498" spans="1:4" ht="69" customHeight="1" thickBot="1">
      <c r="A498" s="1094"/>
      <c r="B498" s="283" t="s">
        <v>1216</v>
      </c>
      <c r="C498" s="267"/>
      <c r="D498" s="856"/>
    </row>
    <row r="499" spans="1:4" ht="69" customHeight="1" thickBot="1">
      <c r="A499" s="1094"/>
      <c r="B499" s="283" t="s">
        <v>1217</v>
      </c>
      <c r="C499" s="267"/>
      <c r="D499" s="856"/>
    </row>
    <row r="500" spans="1:4" ht="69" customHeight="1" thickBot="1">
      <c r="A500" s="1094"/>
      <c r="B500" s="283" t="s">
        <v>1218</v>
      </c>
      <c r="C500" s="267"/>
      <c r="D500" s="856"/>
    </row>
    <row r="501" spans="1:4" ht="69" customHeight="1" thickBot="1">
      <c r="A501" s="1094"/>
      <c r="B501" s="283" t="s">
        <v>1219</v>
      </c>
      <c r="C501" s="267"/>
      <c r="D501" s="856"/>
    </row>
    <row r="502" spans="1:4" ht="69" customHeight="1" thickBot="1">
      <c r="A502" s="1082"/>
      <c r="B502" s="283" t="s">
        <v>1220</v>
      </c>
      <c r="C502" s="268"/>
      <c r="D502" s="375">
        <f>SUM(C493:C502)</f>
        <v>0</v>
      </c>
    </row>
    <row r="503" spans="1:4" ht="69" customHeight="1" thickBot="1">
      <c r="A503" s="1101" t="s">
        <v>748</v>
      </c>
      <c r="B503" s="284" t="s">
        <v>1221</v>
      </c>
      <c r="C503" s="285"/>
      <c r="D503" s="855"/>
    </row>
    <row r="504" spans="1:4" ht="69" customHeight="1" thickBot="1">
      <c r="A504" s="1074"/>
      <c r="B504" s="257" t="s">
        <v>1222</v>
      </c>
      <c r="C504" s="270"/>
      <c r="D504" s="856"/>
    </row>
    <row r="505" spans="1:4" ht="69" customHeight="1" thickBot="1">
      <c r="A505" s="1074"/>
      <c r="B505" s="257" t="s">
        <v>1223</v>
      </c>
      <c r="C505" s="270"/>
      <c r="D505" s="856"/>
    </row>
    <row r="506" spans="1:4" ht="69" customHeight="1" thickBot="1">
      <c r="A506" s="1074"/>
      <c r="B506" s="259" t="s">
        <v>1224</v>
      </c>
      <c r="C506" s="272"/>
      <c r="D506" s="377">
        <f>SUM(C503:C506)</f>
        <v>0</v>
      </c>
    </row>
    <row r="507" spans="1:4" ht="14.65" customHeight="1">
      <c r="A507" s="1083" t="s">
        <v>1225</v>
      </c>
      <c r="B507" s="1084"/>
      <c r="C507" s="274"/>
      <c r="D507" s="379"/>
    </row>
    <row r="508" spans="1:4" ht="15.75" thickBot="1">
      <c r="A508" s="1098" t="s">
        <v>1226</v>
      </c>
      <c r="B508" s="1099"/>
      <c r="C508" s="275"/>
      <c r="D508" s="276"/>
    </row>
    <row r="509" spans="1:4" ht="69" customHeight="1" thickBot="1">
      <c r="A509" s="1094"/>
      <c r="B509" s="283" t="s">
        <v>1227</v>
      </c>
      <c r="C509" s="267"/>
      <c r="D509" s="856"/>
    </row>
    <row r="510" spans="1:4" ht="69" customHeight="1" thickBot="1">
      <c r="A510" s="1094"/>
      <c r="B510" s="283" t="s">
        <v>1228</v>
      </c>
      <c r="C510" s="267"/>
      <c r="D510" s="856"/>
    </row>
    <row r="511" spans="1:4" ht="69" customHeight="1" thickBot="1">
      <c r="A511" s="1094"/>
      <c r="B511" s="283" t="s">
        <v>1229</v>
      </c>
      <c r="C511" s="267"/>
      <c r="D511" s="856"/>
    </row>
    <row r="512" spans="1:4" ht="69" customHeight="1" thickBot="1">
      <c r="A512" s="1094"/>
      <c r="B512" s="283" t="s">
        <v>1230</v>
      </c>
      <c r="C512" s="267"/>
      <c r="D512" s="856"/>
    </row>
    <row r="513" spans="1:4" ht="69" customHeight="1" thickBot="1">
      <c r="A513" s="1082"/>
      <c r="B513" s="283" t="s">
        <v>1231</v>
      </c>
      <c r="C513" s="268"/>
      <c r="D513" s="375">
        <f>SUM(C509:C513)</f>
        <v>0</v>
      </c>
    </row>
    <row r="514" spans="1:4" ht="69" customHeight="1" thickBot="1">
      <c r="A514" s="250" t="s">
        <v>748</v>
      </c>
      <c r="B514" s="287" t="s">
        <v>1232</v>
      </c>
      <c r="C514" s="278"/>
      <c r="D514" s="19">
        <f>SUM(C514)</f>
        <v>0</v>
      </c>
    </row>
    <row r="515" spans="1:4" ht="14.65" customHeight="1">
      <c r="A515" s="1083" t="s">
        <v>1233</v>
      </c>
      <c r="B515" s="1084"/>
      <c r="C515" s="274"/>
      <c r="D515" s="379"/>
    </row>
    <row r="516" spans="1:4" ht="28.15" customHeight="1" thickBot="1">
      <c r="A516" s="1098" t="s">
        <v>1234</v>
      </c>
      <c r="B516" s="1099"/>
      <c r="C516" s="275"/>
      <c r="D516" s="276"/>
    </row>
    <row r="517" spans="1:4" ht="69" customHeight="1" thickBot="1">
      <c r="A517" s="1094" t="s">
        <v>743</v>
      </c>
      <c r="B517" s="318" t="s">
        <v>1235</v>
      </c>
      <c r="C517" s="292"/>
      <c r="D517" s="857"/>
    </row>
    <row r="518" spans="1:4" ht="69" customHeight="1" thickBot="1">
      <c r="A518" s="1094"/>
      <c r="B518" s="306" t="s">
        <v>1236</v>
      </c>
      <c r="C518" s="267"/>
      <c r="D518" s="856"/>
    </row>
    <row r="519" spans="1:4" ht="69" customHeight="1" thickBot="1">
      <c r="A519" s="1094"/>
      <c r="B519" s="306" t="s">
        <v>1237</v>
      </c>
      <c r="C519" s="267"/>
      <c r="D519" s="856"/>
    </row>
    <row r="520" spans="1:4" ht="69" customHeight="1" thickBot="1">
      <c r="A520" s="1094"/>
      <c r="B520" s="306" t="s">
        <v>1238</v>
      </c>
      <c r="C520" s="267"/>
      <c r="D520" s="856"/>
    </row>
    <row r="521" spans="1:4" ht="69" customHeight="1" thickBot="1">
      <c r="A521" s="1082"/>
      <c r="B521" s="265" t="s">
        <v>1239</v>
      </c>
      <c r="C521" s="268"/>
      <c r="D521" s="375">
        <f>SUM(C517:C521)</f>
        <v>0</v>
      </c>
    </row>
    <row r="522" spans="1:4" ht="69" customHeight="1" thickBot="1">
      <c r="A522" s="1101" t="s">
        <v>748</v>
      </c>
      <c r="B522" s="287" t="s">
        <v>1240</v>
      </c>
      <c r="C522" s="278"/>
      <c r="D522" s="860"/>
    </row>
    <row r="523" spans="1:4" ht="69" customHeight="1" thickBot="1">
      <c r="A523" s="1074"/>
      <c r="B523" s="260" t="s">
        <v>1241</v>
      </c>
      <c r="C523" s="214"/>
      <c r="D523" s="196"/>
    </row>
    <row r="524" spans="1:4" ht="69" customHeight="1" thickBot="1">
      <c r="A524" s="1074"/>
      <c r="B524" s="259" t="s">
        <v>1242</v>
      </c>
      <c r="C524" s="296"/>
      <c r="D524" s="391">
        <f>SUM(C522:C524)</f>
        <v>0</v>
      </c>
    </row>
    <row r="525" spans="1:4" ht="15.75" thickBot="1">
      <c r="A525" s="261"/>
      <c r="B525" s="298"/>
      <c r="C525" s="299"/>
      <c r="D525" s="392"/>
    </row>
    <row r="526" spans="1:4" ht="15" customHeight="1">
      <c r="A526" s="1087" t="s">
        <v>1243</v>
      </c>
      <c r="B526" s="1088"/>
      <c r="C526" s="263"/>
      <c r="D526" s="373"/>
    </row>
    <row r="527" spans="1:4" ht="27.6" customHeight="1" thickBot="1">
      <c r="A527" s="1090" t="s">
        <v>1244</v>
      </c>
      <c r="B527" s="1091"/>
      <c r="C527" s="264"/>
      <c r="D527" s="374"/>
    </row>
    <row r="528" spans="1:4" ht="14.65" customHeight="1">
      <c r="A528" s="1083" t="s">
        <v>1245</v>
      </c>
      <c r="B528" s="1084"/>
      <c r="C528" s="274"/>
      <c r="D528" s="379"/>
    </row>
    <row r="529" spans="1:4" ht="27.6" customHeight="1" thickBot="1">
      <c r="A529" s="1098" t="s">
        <v>1246</v>
      </c>
      <c r="B529" s="1099"/>
      <c r="C529" s="275"/>
      <c r="D529" s="276"/>
    </row>
    <row r="530" spans="1:4" ht="69" customHeight="1" thickBot="1">
      <c r="A530" s="249" t="s">
        <v>743</v>
      </c>
      <c r="B530" s="265" t="s">
        <v>1247</v>
      </c>
      <c r="C530" s="118"/>
      <c r="D530" s="380">
        <f>SUM(C530)</f>
        <v>0</v>
      </c>
    </row>
    <row r="531" spans="1:4" ht="69" customHeight="1" thickBot="1">
      <c r="A531" s="248" t="s">
        <v>748</v>
      </c>
      <c r="B531" s="258" t="s">
        <v>1248</v>
      </c>
      <c r="C531" s="296"/>
      <c r="D531" s="391">
        <f>SUM(C531)</f>
        <v>0</v>
      </c>
    </row>
    <row r="532" spans="1:4" ht="14.65" customHeight="1">
      <c r="A532" s="1083" t="s">
        <v>1249</v>
      </c>
      <c r="B532" s="1084"/>
      <c r="C532" s="274"/>
      <c r="D532" s="379"/>
    </row>
    <row r="533" spans="1:4" ht="29.1" customHeight="1" thickBot="1">
      <c r="A533" s="1098" t="s">
        <v>1250</v>
      </c>
      <c r="B533" s="1099"/>
      <c r="C533" s="275"/>
      <c r="D533" s="276"/>
    </row>
    <row r="534" spans="1:4" ht="69" customHeight="1" thickBot="1">
      <c r="A534" s="1094" t="s">
        <v>743</v>
      </c>
      <c r="B534" s="283" t="s">
        <v>1251</v>
      </c>
      <c r="C534" s="292"/>
      <c r="D534" s="857"/>
    </row>
    <row r="535" spans="1:4" ht="69" customHeight="1" thickBot="1">
      <c r="A535" s="1094"/>
      <c r="B535" s="283" t="s">
        <v>1252</v>
      </c>
      <c r="C535" s="267"/>
      <c r="D535" s="856"/>
    </row>
    <row r="536" spans="1:4" ht="69" customHeight="1" thickBot="1">
      <c r="A536" s="1094"/>
      <c r="B536" s="289" t="s">
        <v>1253</v>
      </c>
      <c r="C536" s="288"/>
      <c r="D536" s="387">
        <f>SUM(C534:C536)</f>
        <v>0</v>
      </c>
    </row>
    <row r="537" spans="1:4" ht="69" customHeight="1" thickBot="1">
      <c r="A537" s="1101" t="s">
        <v>748</v>
      </c>
      <c r="B537" s="271" t="s">
        <v>1254</v>
      </c>
      <c r="C537" s="285"/>
      <c r="D537" s="855"/>
    </row>
    <row r="538" spans="1:4" ht="69" customHeight="1" thickBot="1">
      <c r="A538" s="1074"/>
      <c r="B538" s="271" t="s">
        <v>1255</v>
      </c>
      <c r="C538" s="270"/>
      <c r="D538" s="856"/>
    </row>
    <row r="539" spans="1:4" ht="69" customHeight="1" thickBot="1">
      <c r="A539" s="1074"/>
      <c r="B539" s="271" t="s">
        <v>1256</v>
      </c>
      <c r="C539" s="272"/>
      <c r="D539" s="377">
        <f>SUM(C537:C539)</f>
        <v>0</v>
      </c>
    </row>
    <row r="540" spans="1:4" ht="14.65" customHeight="1">
      <c r="A540" s="1083" t="s">
        <v>1257</v>
      </c>
      <c r="B540" s="1084"/>
      <c r="C540" s="274"/>
      <c r="D540" s="379"/>
    </row>
    <row r="541" spans="1:4" ht="30.6" customHeight="1" thickBot="1">
      <c r="A541" s="1098" t="s">
        <v>1258</v>
      </c>
      <c r="B541" s="1099"/>
      <c r="C541" s="275"/>
      <c r="D541" s="276"/>
    </row>
    <row r="542" spans="1:4" ht="69" customHeight="1" thickBot="1">
      <c r="A542" s="1081" t="s">
        <v>743</v>
      </c>
      <c r="B542" s="277" t="s">
        <v>1259</v>
      </c>
      <c r="C542" s="266"/>
      <c r="D542" s="855"/>
    </row>
    <row r="543" spans="1:4" ht="69" customHeight="1" thickBot="1">
      <c r="A543" s="1082"/>
      <c r="B543" s="283" t="s">
        <v>1260</v>
      </c>
      <c r="C543" s="268"/>
      <c r="D543" s="375">
        <f>SUM(C542:C543)</f>
        <v>0</v>
      </c>
    </row>
    <row r="544" spans="1:4" ht="69" customHeight="1" thickBot="1">
      <c r="A544" s="1074"/>
      <c r="B544" s="257" t="s">
        <v>1261</v>
      </c>
      <c r="C544" s="270"/>
      <c r="D544" s="856"/>
    </row>
    <row r="545" spans="1:4" ht="69" customHeight="1" thickBot="1">
      <c r="A545" s="1074"/>
      <c r="B545" s="257" t="s">
        <v>1262</v>
      </c>
      <c r="C545" s="270"/>
      <c r="D545" s="856"/>
    </row>
    <row r="546" spans="1:4" ht="69" customHeight="1" thickBot="1">
      <c r="A546" s="1074"/>
      <c r="B546" s="257" t="s">
        <v>1263</v>
      </c>
      <c r="C546" s="270"/>
      <c r="D546" s="856"/>
    </row>
    <row r="547" spans="1:4" ht="69" customHeight="1" thickBot="1">
      <c r="A547" s="1074"/>
      <c r="B547" s="257" t="s">
        <v>1264</v>
      </c>
      <c r="C547" s="270"/>
      <c r="D547" s="856"/>
    </row>
    <row r="548" spans="1:4" ht="69" customHeight="1" thickBot="1">
      <c r="A548" s="1074"/>
      <c r="B548" s="259" t="s">
        <v>1265</v>
      </c>
      <c r="C548" s="272"/>
      <c r="D548" s="377">
        <f>SUM(C544:C548)</f>
        <v>0</v>
      </c>
    </row>
    <row r="549" spans="1:4" ht="14.65" customHeight="1">
      <c r="A549" s="1083" t="s">
        <v>1266</v>
      </c>
      <c r="B549" s="1084"/>
      <c r="C549" s="274"/>
      <c r="D549" s="379"/>
    </row>
    <row r="550" spans="1:4" ht="31.15" customHeight="1" thickBot="1">
      <c r="A550" s="1098" t="s">
        <v>1267</v>
      </c>
      <c r="B550" s="1099"/>
      <c r="C550" s="275"/>
      <c r="D550" s="276"/>
    </row>
    <row r="551" spans="1:4" ht="69" customHeight="1" thickBot="1">
      <c r="A551" s="249" t="s">
        <v>743</v>
      </c>
      <c r="B551" s="277" t="s">
        <v>1268</v>
      </c>
      <c r="C551" s="118"/>
      <c r="D551" s="380">
        <f>SUM(C551)</f>
        <v>0</v>
      </c>
    </row>
    <row r="552" spans="1:4" ht="69" customHeight="1" thickBot="1">
      <c r="A552" s="1101" t="s">
        <v>748</v>
      </c>
      <c r="B552" s="284" t="s">
        <v>1269</v>
      </c>
      <c r="C552" s="285"/>
      <c r="D552" s="855"/>
    </row>
    <row r="553" spans="1:4" ht="69" customHeight="1" thickBot="1">
      <c r="A553" s="1074"/>
      <c r="B553" s="257" t="s">
        <v>1270</v>
      </c>
      <c r="C553" s="270"/>
      <c r="D553" s="856"/>
    </row>
    <row r="554" spans="1:4" ht="69" customHeight="1" thickBot="1">
      <c r="A554" s="1074"/>
      <c r="B554" s="257" t="s">
        <v>1271</v>
      </c>
      <c r="C554" s="270"/>
      <c r="D554" s="856"/>
    </row>
    <row r="555" spans="1:4" ht="69" customHeight="1" thickBot="1">
      <c r="A555" s="1074"/>
      <c r="B555" s="257" t="s">
        <v>1272</v>
      </c>
      <c r="C555" s="270"/>
      <c r="D555" s="856"/>
    </row>
    <row r="556" spans="1:4" ht="69" customHeight="1" thickBot="1">
      <c r="A556" s="1074"/>
      <c r="B556" s="257" t="s">
        <v>1273</v>
      </c>
      <c r="C556" s="270"/>
      <c r="D556" s="856"/>
    </row>
    <row r="557" spans="1:4" ht="69" customHeight="1" thickBot="1">
      <c r="A557" s="1074"/>
      <c r="B557" s="259" t="s">
        <v>1274</v>
      </c>
      <c r="C557" s="272"/>
      <c r="D557" s="377">
        <f>SUM(C552:C557)</f>
        <v>0</v>
      </c>
    </row>
    <row r="558" spans="1:4" ht="14.65" customHeight="1">
      <c r="A558" s="1083" t="s">
        <v>1275</v>
      </c>
      <c r="B558" s="1084"/>
      <c r="C558" s="274"/>
      <c r="D558" s="379"/>
    </row>
    <row r="559" spans="1:4" ht="68.099999999999994" customHeight="1" thickBot="1">
      <c r="A559" s="1098" t="s">
        <v>1276</v>
      </c>
      <c r="B559" s="1099"/>
      <c r="C559" s="275"/>
      <c r="D559" s="276"/>
    </row>
    <row r="560" spans="1:4" ht="69" customHeight="1" thickBot="1">
      <c r="A560" s="1081" t="s">
        <v>743</v>
      </c>
      <c r="B560" s="277" t="s">
        <v>1277</v>
      </c>
      <c r="C560" s="266"/>
      <c r="D560" s="855"/>
    </row>
    <row r="561" spans="1:4" ht="69" customHeight="1" thickBot="1">
      <c r="A561" s="1082"/>
      <c r="B561" s="283" t="s">
        <v>1278</v>
      </c>
      <c r="C561" s="268"/>
      <c r="D561" s="375">
        <f>SUM(C560:C561)</f>
        <v>0</v>
      </c>
    </row>
    <row r="562" spans="1:4" ht="69" customHeight="1" thickBot="1">
      <c r="A562" s="1101" t="s">
        <v>748</v>
      </c>
      <c r="B562" s="284" t="s">
        <v>1279</v>
      </c>
      <c r="C562" s="285"/>
      <c r="D562" s="855"/>
    </row>
    <row r="563" spans="1:4" ht="69" customHeight="1" thickBot="1">
      <c r="A563" s="1074"/>
      <c r="B563" s="259" t="s">
        <v>1280</v>
      </c>
      <c r="C563" s="272"/>
      <c r="D563" s="377">
        <f>SUM(C562:C563)</f>
        <v>0</v>
      </c>
    </row>
    <row r="564" spans="1:4" ht="14.65" customHeight="1">
      <c r="A564" s="1083" t="s">
        <v>1281</v>
      </c>
      <c r="B564" s="1084"/>
      <c r="C564" s="274"/>
      <c r="D564" s="379"/>
    </row>
    <row r="565" spans="1:4" ht="29.65" customHeight="1" thickBot="1">
      <c r="A565" s="1098" t="s">
        <v>1282</v>
      </c>
      <c r="B565" s="1099"/>
      <c r="C565" s="275"/>
      <c r="D565" s="276"/>
    </row>
    <row r="566" spans="1:4" ht="69" customHeight="1" thickBot="1">
      <c r="A566" s="249" t="s">
        <v>743</v>
      </c>
      <c r="B566" s="265" t="s">
        <v>1283</v>
      </c>
      <c r="C566" s="118"/>
      <c r="D566" s="380">
        <f>SUM(C566)</f>
        <v>0</v>
      </c>
    </row>
    <row r="567" spans="1:4" ht="69" customHeight="1" thickBot="1">
      <c r="A567" s="1074" t="s">
        <v>748</v>
      </c>
      <c r="B567" s="257" t="s">
        <v>1284</v>
      </c>
      <c r="C567" s="269"/>
      <c r="D567" s="857"/>
    </row>
    <row r="568" spans="1:4" ht="69" customHeight="1" thickBot="1">
      <c r="A568" s="1074"/>
      <c r="B568" s="257" t="s">
        <v>1285</v>
      </c>
      <c r="C568" s="270"/>
      <c r="D568" s="856"/>
    </row>
    <row r="569" spans="1:4" ht="69" customHeight="1" thickBot="1">
      <c r="A569" s="1074"/>
      <c r="B569" s="257" t="s">
        <v>1286</v>
      </c>
      <c r="C569" s="270"/>
      <c r="D569" s="856"/>
    </row>
    <row r="570" spans="1:4" ht="69" customHeight="1" thickBot="1">
      <c r="A570" s="1074"/>
      <c r="B570" s="257" t="s">
        <v>1287</v>
      </c>
      <c r="C570" s="270"/>
      <c r="D570" s="856"/>
    </row>
    <row r="571" spans="1:4" ht="69" customHeight="1" thickBot="1">
      <c r="A571" s="1074"/>
      <c r="B571" s="257" t="s">
        <v>1288</v>
      </c>
      <c r="C571" s="270"/>
      <c r="D571" s="856"/>
    </row>
    <row r="572" spans="1:4" ht="69" customHeight="1" thickBot="1">
      <c r="A572" s="1074"/>
      <c r="B572" s="257" t="s">
        <v>1289</v>
      </c>
      <c r="C572" s="270"/>
      <c r="D572" s="856"/>
    </row>
    <row r="573" spans="1:4" ht="69" customHeight="1" thickBot="1">
      <c r="A573" s="1074"/>
      <c r="B573" s="259" t="s">
        <v>1290</v>
      </c>
      <c r="C573" s="272"/>
      <c r="D573" s="377">
        <f>SUM(C567:C573)</f>
        <v>0</v>
      </c>
    </row>
    <row r="574" spans="1:4" ht="18.75" thickBot="1">
      <c r="A574" s="320"/>
      <c r="B574" s="280"/>
      <c r="C574" s="281"/>
      <c r="D574" s="381"/>
    </row>
    <row r="575" spans="1:4" ht="54" customHeight="1" thickBot="1">
      <c r="A575" s="1119" t="s">
        <v>1291</v>
      </c>
      <c r="B575" s="1120"/>
      <c r="C575" s="291"/>
      <c r="D575" s="388"/>
    </row>
    <row r="576" spans="1:4" ht="15" customHeight="1">
      <c r="A576" s="1087" t="s">
        <v>1292</v>
      </c>
      <c r="B576" s="1088"/>
      <c r="C576" s="263"/>
      <c r="D576" s="373"/>
    </row>
    <row r="577" spans="1:4" ht="41.1" customHeight="1" thickBot="1">
      <c r="A577" s="1105" t="s">
        <v>1293</v>
      </c>
      <c r="B577" s="1106"/>
      <c r="C577" s="282"/>
      <c r="D577" s="382"/>
    </row>
    <row r="578" spans="1:4" ht="14.65" customHeight="1">
      <c r="A578" s="1083" t="s">
        <v>1294</v>
      </c>
      <c r="B578" s="1084"/>
      <c r="C578" s="274"/>
      <c r="D578" s="379"/>
    </row>
    <row r="579" spans="1:4" ht="36.6" customHeight="1" thickBot="1">
      <c r="A579" s="1098" t="s">
        <v>1295</v>
      </c>
      <c r="B579" s="1099"/>
      <c r="C579" s="275"/>
      <c r="D579" s="276"/>
    </row>
    <row r="580" spans="1:4" ht="69" customHeight="1" thickBot="1">
      <c r="A580" s="1094" t="s">
        <v>743</v>
      </c>
      <c r="B580" s="283" t="s">
        <v>1296</v>
      </c>
      <c r="C580" s="292"/>
      <c r="D580" s="857"/>
    </row>
    <row r="581" spans="1:4" ht="69" customHeight="1" thickBot="1">
      <c r="A581" s="1094"/>
      <c r="B581" s="289" t="s">
        <v>1297</v>
      </c>
      <c r="C581" s="288"/>
      <c r="D581" s="387">
        <f>SUM(C580:C581)</f>
        <v>0</v>
      </c>
    </row>
    <row r="582" spans="1:4" ht="69" customHeight="1" thickBot="1">
      <c r="A582" s="250" t="s">
        <v>748</v>
      </c>
      <c r="B582" s="287" t="s">
        <v>775</v>
      </c>
      <c r="C582" s="278"/>
      <c r="D582" s="19">
        <f>SUM(C582)</f>
        <v>0</v>
      </c>
    </row>
    <row r="583" spans="1:4" ht="14.65" customHeight="1">
      <c r="A583" s="1083" t="s">
        <v>1298</v>
      </c>
      <c r="B583" s="1084"/>
      <c r="C583" s="274"/>
      <c r="D583" s="379"/>
    </row>
    <row r="584" spans="1:4" ht="35.1" customHeight="1" thickBot="1">
      <c r="A584" s="1098" t="s">
        <v>1299</v>
      </c>
      <c r="B584" s="1099"/>
      <c r="C584" s="275"/>
      <c r="D584" s="276"/>
    </row>
    <row r="585" spans="1:4" ht="69" customHeight="1" thickBot="1">
      <c r="A585" s="1094" t="s">
        <v>743</v>
      </c>
      <c r="B585" s="318" t="s">
        <v>1300</v>
      </c>
      <c r="C585" s="292"/>
      <c r="D585" s="857"/>
    </row>
    <row r="586" spans="1:4" ht="69" customHeight="1">
      <c r="A586" s="1094"/>
      <c r="B586" s="306" t="s">
        <v>1301</v>
      </c>
      <c r="C586" s="267"/>
      <c r="D586" s="856"/>
    </row>
    <row r="587" spans="1:4" ht="69" customHeight="1" thickBot="1">
      <c r="A587" s="1094"/>
      <c r="B587" s="289" t="s">
        <v>1302</v>
      </c>
      <c r="C587" s="288"/>
      <c r="D587" s="387">
        <f>SUM(C585:C587)</f>
        <v>0</v>
      </c>
    </row>
    <row r="588" spans="1:4" ht="69" customHeight="1" thickBot="1">
      <c r="A588" s="1101" t="s">
        <v>748</v>
      </c>
      <c r="B588" s="284" t="s">
        <v>1303</v>
      </c>
      <c r="C588" s="285"/>
      <c r="D588" s="855"/>
    </row>
    <row r="589" spans="1:4" ht="69" customHeight="1" thickBot="1">
      <c r="A589" s="1074"/>
      <c r="B589" s="257" t="s">
        <v>1304</v>
      </c>
      <c r="C589" s="270"/>
      <c r="D589" s="856"/>
    </row>
    <row r="590" spans="1:4" ht="69" customHeight="1" thickBot="1">
      <c r="A590" s="1074"/>
      <c r="B590" s="257" t="s">
        <v>1305</v>
      </c>
      <c r="C590" s="270"/>
      <c r="D590" s="856"/>
    </row>
    <row r="591" spans="1:4" ht="69" customHeight="1" thickBot="1">
      <c r="A591" s="1074"/>
      <c r="B591" s="257" t="s">
        <v>1306</v>
      </c>
      <c r="C591" s="270"/>
      <c r="D591" s="856"/>
    </row>
    <row r="592" spans="1:4" ht="69" customHeight="1" thickBot="1">
      <c r="A592" s="1074"/>
      <c r="B592" s="257" t="s">
        <v>1307</v>
      </c>
      <c r="C592" s="270"/>
      <c r="D592" s="856"/>
    </row>
    <row r="593" spans="1:4" ht="69" customHeight="1" thickBot="1">
      <c r="A593" s="1074"/>
      <c r="B593" s="259" t="s">
        <v>1308</v>
      </c>
      <c r="C593" s="272"/>
      <c r="D593" s="377">
        <f>SUM(C588:C593)</f>
        <v>0</v>
      </c>
    </row>
    <row r="594" spans="1:4" ht="14.65" customHeight="1">
      <c r="A594" s="1083" t="s">
        <v>1309</v>
      </c>
      <c r="B594" s="1084"/>
      <c r="C594" s="274"/>
      <c r="D594" s="379"/>
    </row>
    <row r="595" spans="1:4" ht="30.6" customHeight="1" thickBot="1">
      <c r="A595" s="1098" t="s">
        <v>1310</v>
      </c>
      <c r="B595" s="1099"/>
      <c r="C595" s="275"/>
      <c r="D595" s="276"/>
    </row>
    <row r="596" spans="1:4" ht="69" customHeight="1" thickBot="1">
      <c r="A596" s="1081" t="s">
        <v>743</v>
      </c>
      <c r="B596" s="277" t="s">
        <v>1311</v>
      </c>
      <c r="C596" s="266"/>
      <c r="D596" s="855"/>
    </row>
    <row r="597" spans="1:4" ht="69" customHeight="1" thickBot="1">
      <c r="A597" s="1094"/>
      <c r="B597" s="283" t="s">
        <v>1312</v>
      </c>
      <c r="C597" s="266"/>
      <c r="D597" s="856"/>
    </row>
    <row r="598" spans="1:4" ht="69" customHeight="1" thickBot="1">
      <c r="A598" s="1094"/>
      <c r="B598" s="283" t="s">
        <v>1313</v>
      </c>
      <c r="C598" s="266"/>
      <c r="D598" s="856"/>
    </row>
    <row r="599" spans="1:4" ht="69" customHeight="1" thickBot="1">
      <c r="A599" s="1094"/>
      <c r="B599" s="283" t="s">
        <v>1314</v>
      </c>
      <c r="C599" s="266"/>
      <c r="D599" s="856"/>
    </row>
    <row r="600" spans="1:4" ht="69" customHeight="1" thickBot="1">
      <c r="A600" s="1094"/>
      <c r="B600" s="283" t="s">
        <v>1315</v>
      </c>
      <c r="C600" s="266"/>
      <c r="D600" s="856"/>
    </row>
    <row r="601" spans="1:4" ht="69" customHeight="1" thickBot="1">
      <c r="A601" s="1094"/>
      <c r="B601" s="283" t="s">
        <v>1316</v>
      </c>
      <c r="C601" s="266"/>
      <c r="D601" s="856"/>
    </row>
    <row r="602" spans="1:4" ht="69" customHeight="1" thickBot="1">
      <c r="A602" s="1094"/>
      <c r="B602" s="283" t="s">
        <v>1317</v>
      </c>
      <c r="C602" s="266"/>
      <c r="D602" s="856"/>
    </row>
    <row r="603" spans="1:4" ht="69" customHeight="1" thickBot="1">
      <c r="A603" s="1082"/>
      <c r="B603" s="283" t="s">
        <v>1318</v>
      </c>
      <c r="C603" s="266"/>
      <c r="D603" s="375">
        <f>SUM(C596:C603)</f>
        <v>0</v>
      </c>
    </row>
    <row r="604" spans="1:4" ht="69" customHeight="1" thickBot="1">
      <c r="A604" s="1101" t="s">
        <v>748</v>
      </c>
      <c r="B604" s="284" t="s">
        <v>1319</v>
      </c>
      <c r="C604" s="285"/>
      <c r="D604" s="855"/>
    </row>
    <row r="605" spans="1:4" ht="69" customHeight="1" thickBot="1">
      <c r="A605" s="1074"/>
      <c r="B605" s="259" t="s">
        <v>1320</v>
      </c>
      <c r="C605" s="272"/>
      <c r="D605" s="377">
        <f>SUM(C604:C605)</f>
        <v>0</v>
      </c>
    </row>
    <row r="606" spans="1:4" ht="14.65" customHeight="1">
      <c r="A606" s="1083" t="s">
        <v>1321</v>
      </c>
      <c r="B606" s="1084"/>
      <c r="C606" s="274"/>
      <c r="D606" s="379"/>
    </row>
    <row r="607" spans="1:4" ht="39.6" customHeight="1" thickBot="1">
      <c r="A607" s="1098" t="s">
        <v>1322</v>
      </c>
      <c r="B607" s="1099"/>
      <c r="C607" s="275"/>
      <c r="D607" s="276"/>
    </row>
    <row r="608" spans="1:4" ht="69" customHeight="1" thickBot="1">
      <c r="A608" s="1081" t="s">
        <v>743</v>
      </c>
      <c r="B608" s="277" t="s">
        <v>1323</v>
      </c>
      <c r="C608" s="266"/>
      <c r="D608" s="855"/>
    </row>
    <row r="609" spans="1:4" ht="69" customHeight="1" thickBot="1">
      <c r="A609" s="1082"/>
      <c r="B609" s="283" t="s">
        <v>1324</v>
      </c>
      <c r="C609" s="268"/>
      <c r="D609" s="375">
        <f>SUM(C608:C609)</f>
        <v>0</v>
      </c>
    </row>
    <row r="610" spans="1:4" ht="69" customHeight="1" thickBot="1">
      <c r="A610" s="250" t="s">
        <v>748</v>
      </c>
      <c r="B610" s="250" t="s">
        <v>1325</v>
      </c>
      <c r="C610" s="278"/>
      <c r="D610" s="19">
        <f>SUM(C610)</f>
        <v>0</v>
      </c>
    </row>
    <row r="611" spans="1:4" ht="14.65" customHeight="1">
      <c r="A611" s="1083" t="s">
        <v>1326</v>
      </c>
      <c r="B611" s="1084"/>
      <c r="C611" s="274"/>
      <c r="D611" s="379"/>
    </row>
    <row r="612" spans="1:4" ht="35.1" customHeight="1" thickBot="1">
      <c r="A612" s="1098" t="s">
        <v>1327</v>
      </c>
      <c r="B612" s="1099"/>
      <c r="C612" s="275"/>
      <c r="D612" s="276"/>
    </row>
    <row r="613" spans="1:4" ht="69" customHeight="1" thickBot="1">
      <c r="A613" s="247" t="s">
        <v>743</v>
      </c>
      <c r="B613" s="308" t="s">
        <v>1328</v>
      </c>
      <c r="C613" s="321"/>
      <c r="D613" s="399">
        <f>SUM(C613)</f>
        <v>0</v>
      </c>
    </row>
    <row r="614" spans="1:4" ht="69" customHeight="1" thickBot="1">
      <c r="A614" s="250" t="s">
        <v>748</v>
      </c>
      <c r="B614" s="287" t="s">
        <v>1329</v>
      </c>
      <c r="C614" s="278"/>
      <c r="D614" s="19">
        <f>SUM(C614)</f>
        <v>0</v>
      </c>
    </row>
    <row r="615" spans="1:4" ht="18.75" thickBot="1">
      <c r="A615" s="320"/>
      <c r="B615" s="280"/>
      <c r="C615" s="281"/>
      <c r="D615" s="381"/>
    </row>
    <row r="616" spans="1:4" ht="72">
      <c r="A616" s="253" t="s">
        <v>1330</v>
      </c>
      <c r="B616" s="290"/>
      <c r="C616" s="291"/>
      <c r="D616" s="388"/>
    </row>
    <row r="617" spans="1:4" ht="15.75" thickBot="1">
      <c r="A617" s="254"/>
      <c r="B617" s="290"/>
      <c r="C617" s="291"/>
      <c r="D617" s="388"/>
    </row>
    <row r="618" spans="1:4" ht="15" customHeight="1">
      <c r="A618" s="1087" t="s">
        <v>1331</v>
      </c>
      <c r="B618" s="1088"/>
      <c r="C618" s="263"/>
      <c r="D618" s="373"/>
    </row>
    <row r="619" spans="1:4" ht="34.15" customHeight="1" thickBot="1">
      <c r="A619" s="1105" t="s">
        <v>1332</v>
      </c>
      <c r="B619" s="1106"/>
      <c r="C619" s="282"/>
      <c r="D619" s="382"/>
    </row>
    <row r="620" spans="1:4" ht="14.65" customHeight="1">
      <c r="A620" s="1083" t="s">
        <v>1333</v>
      </c>
      <c r="B620" s="1084"/>
      <c r="C620" s="274"/>
      <c r="D620" s="379"/>
    </row>
    <row r="621" spans="1:4" ht="32.1" customHeight="1" thickBot="1">
      <c r="A621" s="1098" t="s">
        <v>1334</v>
      </c>
      <c r="B621" s="1099"/>
      <c r="C621" s="275"/>
      <c r="D621" s="276"/>
    </row>
    <row r="622" spans="1:4" ht="69" customHeight="1" thickBot="1">
      <c r="A622" s="1081" t="s">
        <v>743</v>
      </c>
      <c r="B622" s="277" t="s">
        <v>1335</v>
      </c>
      <c r="C622" s="266"/>
      <c r="D622" s="855"/>
    </row>
    <row r="623" spans="1:4" ht="69" customHeight="1" thickBot="1">
      <c r="A623" s="1082"/>
      <c r="B623" s="283" t="s">
        <v>1336</v>
      </c>
      <c r="C623" s="268"/>
      <c r="D623" s="375">
        <f>SUM(C622:C623)</f>
        <v>0</v>
      </c>
    </row>
    <row r="624" spans="1:4" ht="69" customHeight="1" thickBot="1">
      <c r="A624" s="250" t="s">
        <v>748</v>
      </c>
      <c r="B624" s="287" t="s">
        <v>1337</v>
      </c>
      <c r="C624" s="278"/>
      <c r="D624" s="19">
        <f>SUM(C624)</f>
        <v>0</v>
      </c>
    </row>
    <row r="625" spans="1:4" ht="14.65" customHeight="1">
      <c r="A625" s="1083" t="s">
        <v>1338</v>
      </c>
      <c r="B625" s="1084"/>
      <c r="C625" s="274"/>
      <c r="D625" s="379"/>
    </row>
    <row r="626" spans="1:4" ht="35.65" customHeight="1" thickBot="1">
      <c r="A626" s="1098" t="s">
        <v>1339</v>
      </c>
      <c r="B626" s="1099"/>
      <c r="C626" s="275"/>
      <c r="D626" s="276"/>
    </row>
    <row r="627" spans="1:4" ht="69" customHeight="1" thickBot="1">
      <c r="A627" s="1094" t="s">
        <v>743</v>
      </c>
      <c r="B627" s="283" t="s">
        <v>1340</v>
      </c>
      <c r="C627" s="292"/>
      <c r="D627" s="857"/>
    </row>
    <row r="628" spans="1:4" ht="69" customHeight="1" thickBot="1">
      <c r="A628" s="1082"/>
      <c r="B628" s="283" t="s">
        <v>1341</v>
      </c>
      <c r="C628" s="268"/>
      <c r="D628" s="375">
        <f>SUM(C627:C628)</f>
        <v>0</v>
      </c>
    </row>
    <row r="629" spans="1:4" ht="69" customHeight="1" thickBot="1">
      <c r="A629" s="250" t="s">
        <v>748</v>
      </c>
      <c r="B629" s="287" t="s">
        <v>1337</v>
      </c>
      <c r="C629" s="278"/>
      <c r="D629" s="19">
        <f>SUM(C629)</f>
        <v>0</v>
      </c>
    </row>
    <row r="630" spans="1:4" ht="15.75" thickBot="1">
      <c r="A630" s="252"/>
      <c r="B630" s="280"/>
      <c r="C630" s="281"/>
      <c r="D630" s="381"/>
    </row>
    <row r="631" spans="1:4" ht="15" customHeight="1">
      <c r="A631" s="1121" t="s">
        <v>1342</v>
      </c>
      <c r="B631" s="1122"/>
      <c r="C631" s="282"/>
      <c r="D631" s="382"/>
    </row>
    <row r="632" spans="1:4" ht="29.1" customHeight="1" thickBot="1">
      <c r="A632" s="1105" t="s">
        <v>1343</v>
      </c>
      <c r="B632" s="1106"/>
      <c r="C632" s="282"/>
      <c r="D632" s="382"/>
    </row>
    <row r="633" spans="1:4" ht="14.65" customHeight="1">
      <c r="A633" s="1083" t="s">
        <v>1344</v>
      </c>
      <c r="B633" s="1084"/>
      <c r="C633" s="274"/>
      <c r="D633" s="379"/>
    </row>
    <row r="634" spans="1:4" ht="36.6" customHeight="1" thickBot="1">
      <c r="A634" s="1098" t="s">
        <v>1345</v>
      </c>
      <c r="B634" s="1099"/>
      <c r="C634" s="275"/>
      <c r="D634" s="276"/>
    </row>
    <row r="635" spans="1:4" ht="69" customHeight="1" thickBot="1">
      <c r="A635" s="249" t="s">
        <v>743</v>
      </c>
      <c r="B635" s="265" t="s">
        <v>1346</v>
      </c>
      <c r="C635" s="118"/>
      <c r="D635" s="380">
        <f>SUM(C635)</f>
        <v>0</v>
      </c>
    </row>
    <row r="636" spans="1:4" ht="69" customHeight="1" thickBot="1">
      <c r="A636" s="248" t="s">
        <v>748</v>
      </c>
      <c r="B636" s="259" t="s">
        <v>1347</v>
      </c>
      <c r="C636" s="296"/>
      <c r="D636" s="391">
        <f>SUM(C636)</f>
        <v>0</v>
      </c>
    </row>
    <row r="637" spans="1:4" ht="21.6" customHeight="1">
      <c r="A637" s="1083" t="s">
        <v>1348</v>
      </c>
      <c r="B637" s="1084"/>
      <c r="C637" s="274"/>
      <c r="D637" s="379"/>
    </row>
    <row r="638" spans="1:4" ht="48.6" customHeight="1" thickBot="1">
      <c r="A638" s="1098" t="s">
        <v>1349</v>
      </c>
      <c r="B638" s="1099"/>
      <c r="C638" s="275"/>
      <c r="D638" s="276"/>
    </row>
    <row r="639" spans="1:4" ht="69" customHeight="1" thickBot="1">
      <c r="A639" s="1081" t="s">
        <v>743</v>
      </c>
      <c r="B639" s="306" t="s">
        <v>1350</v>
      </c>
      <c r="C639" s="266"/>
      <c r="D639" s="855"/>
    </row>
    <row r="640" spans="1:4" ht="69" customHeight="1" thickBot="1">
      <c r="A640" s="1082"/>
      <c r="B640" s="265" t="s">
        <v>1351</v>
      </c>
      <c r="C640" s="268"/>
      <c r="D640" s="375">
        <f>SUM(C639:C640)</f>
        <v>0</v>
      </c>
    </row>
    <row r="641" spans="1:4" ht="69" customHeight="1" thickBot="1">
      <c r="A641" s="1101" t="s">
        <v>748</v>
      </c>
      <c r="B641" s="271" t="s">
        <v>1352</v>
      </c>
      <c r="C641" s="285"/>
      <c r="D641" s="855"/>
    </row>
    <row r="642" spans="1:4" ht="69" customHeight="1" thickBot="1">
      <c r="A642" s="1074"/>
      <c r="B642" s="271" t="s">
        <v>1353</v>
      </c>
      <c r="C642" s="272"/>
      <c r="D642" s="377">
        <f>SUM(C641:C642)</f>
        <v>0</v>
      </c>
    </row>
    <row r="643" spans="1:4" ht="15.75" thickBot="1">
      <c r="A643" s="252"/>
      <c r="B643" s="280"/>
      <c r="C643" s="281"/>
      <c r="D643" s="381"/>
    </row>
  </sheetData>
  <autoFilter ref="B1:B643" xr:uid="{4FC48BF8-8B45-4289-8EAA-290677C5A696}"/>
  <mergeCells count="278">
    <mergeCell ref="A637:B637"/>
    <mergeCell ref="A638:B638"/>
    <mergeCell ref="A639:A640"/>
    <mergeCell ref="A641:A642"/>
    <mergeCell ref="A626:B626"/>
    <mergeCell ref="A627:A628"/>
    <mergeCell ref="A631:B631"/>
    <mergeCell ref="A632:B632"/>
    <mergeCell ref="A633:B633"/>
    <mergeCell ref="A634:B634"/>
    <mergeCell ref="A618:B618"/>
    <mergeCell ref="A619:B619"/>
    <mergeCell ref="A620:B620"/>
    <mergeCell ref="A621:B621"/>
    <mergeCell ref="A622:A623"/>
    <mergeCell ref="A625:B625"/>
    <mergeCell ref="A604:A605"/>
    <mergeCell ref="A606:B606"/>
    <mergeCell ref="A607:B607"/>
    <mergeCell ref="A608:A609"/>
    <mergeCell ref="A611:B611"/>
    <mergeCell ref="A612:B612"/>
    <mergeCell ref="A584:B584"/>
    <mergeCell ref="A585:A587"/>
    <mergeCell ref="A588:A593"/>
    <mergeCell ref="A594:B594"/>
    <mergeCell ref="A595:B595"/>
    <mergeCell ref="A596:A603"/>
    <mergeCell ref="A576:B576"/>
    <mergeCell ref="A577:B577"/>
    <mergeCell ref="A578:B578"/>
    <mergeCell ref="A579:B579"/>
    <mergeCell ref="A580:A581"/>
    <mergeCell ref="A583:B583"/>
    <mergeCell ref="A560:A561"/>
    <mergeCell ref="A562:A563"/>
    <mergeCell ref="A564:B564"/>
    <mergeCell ref="A565:B565"/>
    <mergeCell ref="A567:A573"/>
    <mergeCell ref="A575:B575"/>
    <mergeCell ref="A544:A548"/>
    <mergeCell ref="A549:B549"/>
    <mergeCell ref="A550:B550"/>
    <mergeCell ref="A552:A557"/>
    <mergeCell ref="A558:B558"/>
    <mergeCell ref="A559:B559"/>
    <mergeCell ref="A533:B533"/>
    <mergeCell ref="A534:A536"/>
    <mergeCell ref="A537:A539"/>
    <mergeCell ref="A540:B540"/>
    <mergeCell ref="A541:B541"/>
    <mergeCell ref="A542:A543"/>
    <mergeCell ref="A522:A524"/>
    <mergeCell ref="A526:B526"/>
    <mergeCell ref="A527:B527"/>
    <mergeCell ref="A528:B528"/>
    <mergeCell ref="A529:B529"/>
    <mergeCell ref="A532:B532"/>
    <mergeCell ref="A507:B507"/>
    <mergeCell ref="A508:B508"/>
    <mergeCell ref="A509:A513"/>
    <mergeCell ref="A515:B515"/>
    <mergeCell ref="A516:B516"/>
    <mergeCell ref="A517:A521"/>
    <mergeCell ref="A489:B489"/>
    <mergeCell ref="A490:B490"/>
    <mergeCell ref="A491:B491"/>
    <mergeCell ref="A492:B492"/>
    <mergeCell ref="A493:A502"/>
    <mergeCell ref="A503:A506"/>
    <mergeCell ref="A466:B466"/>
    <mergeCell ref="A468:A474"/>
    <mergeCell ref="A475:B475"/>
    <mergeCell ref="A476:B476"/>
    <mergeCell ref="A477:A484"/>
    <mergeCell ref="A485:A487"/>
    <mergeCell ref="A451:B451"/>
    <mergeCell ref="A452:A455"/>
    <mergeCell ref="A456:A461"/>
    <mergeCell ref="A463:B463"/>
    <mergeCell ref="A464:B464"/>
    <mergeCell ref="A465:B465"/>
    <mergeCell ref="A439:B439"/>
    <mergeCell ref="A440:A442"/>
    <mergeCell ref="A444:B444"/>
    <mergeCell ref="A445:B445"/>
    <mergeCell ref="A446:A448"/>
    <mergeCell ref="A450:B450"/>
    <mergeCell ref="A423:B423"/>
    <mergeCell ref="A424:A426"/>
    <mergeCell ref="A428:B428"/>
    <mergeCell ref="A429:B429"/>
    <mergeCell ref="A430:A436"/>
    <mergeCell ref="A438:B438"/>
    <mergeCell ref="A412:A414"/>
    <mergeCell ref="A415:B415"/>
    <mergeCell ref="A416:B416"/>
    <mergeCell ref="A417:A418"/>
    <mergeCell ref="A419:A421"/>
    <mergeCell ref="A422:B422"/>
    <mergeCell ref="A399:B399"/>
    <mergeCell ref="A400:B400"/>
    <mergeCell ref="A401:A405"/>
    <mergeCell ref="A407:B407"/>
    <mergeCell ref="A408:B408"/>
    <mergeCell ref="A409:A411"/>
    <mergeCell ref="A386:B386"/>
    <mergeCell ref="A387:B387"/>
    <mergeCell ref="A388:A390"/>
    <mergeCell ref="A391:A395"/>
    <mergeCell ref="A397:B397"/>
    <mergeCell ref="A398:B398"/>
    <mergeCell ref="A375:A376"/>
    <mergeCell ref="A377:B377"/>
    <mergeCell ref="A378:B378"/>
    <mergeCell ref="A381:B381"/>
    <mergeCell ref="A382:B382"/>
    <mergeCell ref="A383:A384"/>
    <mergeCell ref="A361:B361"/>
    <mergeCell ref="A362:B362"/>
    <mergeCell ref="A363:A366"/>
    <mergeCell ref="A368:B368"/>
    <mergeCell ref="A369:B369"/>
    <mergeCell ref="A370:A374"/>
    <mergeCell ref="A346:B346"/>
    <mergeCell ref="A347:B347"/>
    <mergeCell ref="A348:A352"/>
    <mergeCell ref="A354:B354"/>
    <mergeCell ref="A355:B355"/>
    <mergeCell ref="A356:A359"/>
    <mergeCell ref="A334:B334"/>
    <mergeCell ref="A335:B335"/>
    <mergeCell ref="A336:A338"/>
    <mergeCell ref="A339:A342"/>
    <mergeCell ref="A344:B344"/>
    <mergeCell ref="A345:B345"/>
    <mergeCell ref="A317:B317"/>
    <mergeCell ref="A319:A325"/>
    <mergeCell ref="A326:B326"/>
    <mergeCell ref="A327:B327"/>
    <mergeCell ref="A328:A330"/>
    <mergeCell ref="A331:A333"/>
    <mergeCell ref="A301:B301"/>
    <mergeCell ref="A302:B302"/>
    <mergeCell ref="A303:B303"/>
    <mergeCell ref="A304:A311"/>
    <mergeCell ref="A312:A315"/>
    <mergeCell ref="A316:B316"/>
    <mergeCell ref="A280:A289"/>
    <mergeCell ref="A290:A293"/>
    <mergeCell ref="A294:B294"/>
    <mergeCell ref="A295:B295"/>
    <mergeCell ref="A297:A298"/>
    <mergeCell ref="A300:B300"/>
    <mergeCell ref="A270:B270"/>
    <mergeCell ref="A271:B271"/>
    <mergeCell ref="A272:B272"/>
    <mergeCell ref="A273:A276"/>
    <mergeCell ref="A278:B278"/>
    <mergeCell ref="A279:B279"/>
    <mergeCell ref="A249:A254"/>
    <mergeCell ref="A255:A260"/>
    <mergeCell ref="A261:B261"/>
    <mergeCell ref="A262:B262"/>
    <mergeCell ref="A263:A266"/>
    <mergeCell ref="A269:B269"/>
    <mergeCell ref="A238:B238"/>
    <mergeCell ref="A239:B239"/>
    <mergeCell ref="A240:A243"/>
    <mergeCell ref="A244:A246"/>
    <mergeCell ref="A247:B247"/>
    <mergeCell ref="A248:B248"/>
    <mergeCell ref="A219:A224"/>
    <mergeCell ref="A226:B226"/>
    <mergeCell ref="A227:B227"/>
    <mergeCell ref="A228:B228"/>
    <mergeCell ref="A229:B229"/>
    <mergeCell ref="A230:A236"/>
    <mergeCell ref="A209:A212"/>
    <mergeCell ref="A214:B214"/>
    <mergeCell ref="C214:C215"/>
    <mergeCell ref="A215:B215"/>
    <mergeCell ref="A216:B216"/>
    <mergeCell ref="C216:C217"/>
    <mergeCell ref="A217:B217"/>
    <mergeCell ref="A192:A197"/>
    <mergeCell ref="A198:A202"/>
    <mergeCell ref="A203:B203"/>
    <mergeCell ref="C203:C204"/>
    <mergeCell ref="A204:B204"/>
    <mergeCell ref="A205:A208"/>
    <mergeCell ref="A185:B185"/>
    <mergeCell ref="C185:C186"/>
    <mergeCell ref="A186:B186"/>
    <mergeCell ref="A188:A189"/>
    <mergeCell ref="A190:B190"/>
    <mergeCell ref="C190:C191"/>
    <mergeCell ref="A191:B191"/>
    <mergeCell ref="A168:A170"/>
    <mergeCell ref="A171:B171"/>
    <mergeCell ref="C171:C172"/>
    <mergeCell ref="A172:B172"/>
    <mergeCell ref="A173:A176"/>
    <mergeCell ref="A178:B178"/>
    <mergeCell ref="C178:C179"/>
    <mergeCell ref="A179:B179"/>
    <mergeCell ref="C157:C158"/>
    <mergeCell ref="A158:B158"/>
    <mergeCell ref="A159:B159"/>
    <mergeCell ref="C159:C160"/>
    <mergeCell ref="A160:B160"/>
    <mergeCell ref="A161:A167"/>
    <mergeCell ref="A146:B146"/>
    <mergeCell ref="A147:A149"/>
    <mergeCell ref="A151:B151"/>
    <mergeCell ref="A152:B152"/>
    <mergeCell ref="A153:A154"/>
    <mergeCell ref="A157:B157"/>
    <mergeCell ref="A133:B133"/>
    <mergeCell ref="A134:B134"/>
    <mergeCell ref="A135:B135"/>
    <mergeCell ref="A136:A137"/>
    <mergeCell ref="A138:A144"/>
    <mergeCell ref="A145:B145"/>
    <mergeCell ref="A108:A110"/>
    <mergeCell ref="A111:B111"/>
    <mergeCell ref="A112:D112"/>
    <mergeCell ref="A113:A127"/>
    <mergeCell ref="A130:B131"/>
    <mergeCell ref="A132:B132"/>
    <mergeCell ref="A95:D95"/>
    <mergeCell ref="A98:B98"/>
    <mergeCell ref="A99:D99"/>
    <mergeCell ref="A101:A104"/>
    <mergeCell ref="A105:B105"/>
    <mergeCell ref="A106:D106"/>
    <mergeCell ref="A83:B83"/>
    <mergeCell ref="A84:B84"/>
    <mergeCell ref="A85:B85"/>
    <mergeCell ref="A86:D86"/>
    <mergeCell ref="A87:A92"/>
    <mergeCell ref="A94:B94"/>
    <mergeCell ref="A64:A67"/>
    <mergeCell ref="A68:B68"/>
    <mergeCell ref="A69:D69"/>
    <mergeCell ref="A70:A77"/>
    <mergeCell ref="A78:A80"/>
    <mergeCell ref="A82:D82"/>
    <mergeCell ref="A52:D52"/>
    <mergeCell ref="A53:A56"/>
    <mergeCell ref="A57:A59"/>
    <mergeCell ref="A60:B60"/>
    <mergeCell ref="A61:D61"/>
    <mergeCell ref="A62:A63"/>
    <mergeCell ref="A39:D39"/>
    <mergeCell ref="A40:B40"/>
    <mergeCell ref="A41:D41"/>
    <mergeCell ref="A42:A44"/>
    <mergeCell ref="A46:A50"/>
    <mergeCell ref="A51:B51"/>
    <mergeCell ref="A22:D22"/>
    <mergeCell ref="A24:A29"/>
    <mergeCell ref="A30:B30"/>
    <mergeCell ref="A31:D31"/>
    <mergeCell ref="A32:A35"/>
    <mergeCell ref="A38:B38"/>
    <mergeCell ref="A10:A12"/>
    <mergeCell ref="A13:B13"/>
    <mergeCell ref="A14:D14"/>
    <mergeCell ref="A15:A16"/>
    <mergeCell ref="A17:A20"/>
    <mergeCell ref="A21:B21"/>
    <mergeCell ref="A1:B1"/>
    <mergeCell ref="A2:D2"/>
    <mergeCell ref="A3:D3"/>
    <mergeCell ref="A4:D4"/>
    <mergeCell ref="A5:D5"/>
    <mergeCell ref="A6:A9"/>
  </mergeCells>
  <pageMargins left="0.7" right="0.7" top="0.75" bottom="0.75" header="0.3" footer="0.3"/>
  <pageSetup paperSize="9" scale="64" orientation="portrait" verticalDpi="300" r:id="rId1"/>
  <headerFooter>
    <oddHeader xml:space="preserve">&amp;C*Only for use with Pervade CS Conversion module© </oddHeader>
  </headerFooter>
  <rowBreaks count="8" manualBreakCount="8">
    <brk id="20" max="16383" man="1"/>
    <brk id="37" max="16383" man="1"/>
    <brk id="59" max="16383" man="1"/>
    <brk id="80" max="16383" man="1"/>
    <brk id="104" max="16383" man="1"/>
    <brk id="110" max="16383" man="1"/>
    <brk id="128" max="16383" man="1"/>
    <brk id="156" max="1638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F723F-8DD7-4817-9F0C-9D275A7BAB2F}">
  <dimension ref="A1:M123"/>
  <sheetViews>
    <sheetView showWhiteSpace="0" zoomScale="85" zoomScaleNormal="85" zoomScalePageLayoutView="85" workbookViewId="0">
      <selection activeCell="L110" sqref="L110"/>
    </sheetView>
  </sheetViews>
  <sheetFormatPr defaultColWidth="11.7109375" defaultRowHeight="15"/>
  <cols>
    <col min="1" max="1" width="14.5703125" style="600" customWidth="1"/>
    <col min="2" max="2" width="15.28515625" style="600" customWidth="1"/>
    <col min="3" max="3" width="9.28515625" style="591" customWidth="1"/>
    <col min="4" max="4" width="61.7109375" style="424" customWidth="1"/>
    <col min="5" max="5" width="66.28515625" style="424" customWidth="1"/>
    <col min="6" max="6" width="28.5703125" style="423" customWidth="1"/>
    <col min="7" max="7" width="41.7109375" style="423" customWidth="1"/>
    <col min="8" max="8" width="18.28515625" style="424" customWidth="1"/>
    <col min="9" max="9" width="17.28515625" style="424" customWidth="1"/>
    <col min="10" max="10" width="0.28515625" style="424" customWidth="1"/>
    <col min="11" max="11" width="51" style="591" customWidth="1"/>
    <col min="12" max="12" width="79.42578125" style="592" customWidth="1"/>
    <col min="13" max="16384" width="11.7109375" style="424"/>
  </cols>
  <sheetData>
    <row r="1" spans="1:12" ht="55.15" customHeight="1" thickBot="1">
      <c r="A1" s="418"/>
      <c r="B1" s="419"/>
      <c r="C1" s="420" t="s">
        <v>2834</v>
      </c>
      <c r="D1" s="421"/>
      <c r="E1" s="421"/>
      <c r="F1" s="422"/>
      <c r="K1" s="1307" t="s">
        <v>2835</v>
      </c>
      <c r="L1" s="1308"/>
    </row>
    <row r="2" spans="1:12" ht="268.5" customHeight="1" thickBot="1">
      <c r="A2" s="1309" t="s">
        <v>2836</v>
      </c>
      <c r="B2" s="1309"/>
      <c r="C2" s="1309"/>
      <c r="D2" s="1309"/>
      <c r="E2" s="1309"/>
      <c r="F2" s="1309"/>
      <c r="G2" s="1309"/>
      <c r="H2" s="1309"/>
      <c r="I2" s="1309"/>
      <c r="K2" s="1310" t="s">
        <v>2837</v>
      </c>
      <c r="L2" s="1311"/>
    </row>
    <row r="3" spans="1:12" s="433" customFormat="1" ht="92.25" customHeight="1" thickBot="1">
      <c r="A3" s="425" t="s">
        <v>2838</v>
      </c>
      <c r="B3" s="426" t="s">
        <v>2839</v>
      </c>
      <c r="C3" s="426" t="s">
        <v>2840</v>
      </c>
      <c r="D3" s="427" t="s">
        <v>2841</v>
      </c>
      <c r="E3" s="428" t="s">
        <v>2842</v>
      </c>
      <c r="F3" s="429" t="s">
        <v>2843</v>
      </c>
      <c r="G3" s="430" t="s">
        <v>2844</v>
      </c>
      <c r="H3" s="431" t="s">
        <v>2845</v>
      </c>
      <c r="I3" s="432" t="s">
        <v>2846</v>
      </c>
      <c r="K3" s="434" t="s">
        <v>2847</v>
      </c>
      <c r="L3" s="806" t="s">
        <v>2848</v>
      </c>
    </row>
    <row r="4" spans="1:12" ht="31.5" customHeight="1" thickBot="1">
      <c r="A4" s="435" t="s">
        <v>2849</v>
      </c>
      <c r="B4" s="435" t="s">
        <v>2850</v>
      </c>
      <c r="C4" s="436"/>
      <c r="D4" s="437" t="s">
        <v>2851</v>
      </c>
      <c r="E4" s="438" t="s">
        <v>2852</v>
      </c>
      <c r="F4" s="439" t="s">
        <v>2853</v>
      </c>
      <c r="G4" s="440" t="s">
        <v>2854</v>
      </c>
      <c r="H4" s="441"/>
      <c r="I4" s="442"/>
      <c r="K4" s="1326" t="s">
        <v>2855</v>
      </c>
      <c r="L4" s="1327"/>
    </row>
    <row r="5" spans="1:12" ht="26.65" customHeight="1" thickBot="1">
      <c r="A5" s="435"/>
      <c r="B5" s="443" t="s">
        <v>2856</v>
      </c>
      <c r="C5" s="436"/>
      <c r="D5" s="444"/>
      <c r="E5" s="445" t="s">
        <v>2857</v>
      </c>
      <c r="F5" s="446"/>
      <c r="G5" s="447" t="s">
        <v>2854</v>
      </c>
      <c r="H5" s="448"/>
      <c r="I5" s="449"/>
      <c r="K5" s="1328"/>
      <c r="L5" s="1329"/>
    </row>
    <row r="6" spans="1:12" ht="28.5">
      <c r="A6" s="450" t="s">
        <v>2858</v>
      </c>
      <c r="B6" s="435" t="s">
        <v>2859</v>
      </c>
      <c r="C6" s="436"/>
      <c r="D6" s="451" t="s">
        <v>2860</v>
      </c>
      <c r="E6" s="452"/>
      <c r="F6" s="446"/>
      <c r="G6" s="441"/>
      <c r="H6" s="448"/>
      <c r="I6" s="453"/>
      <c r="K6" s="1328"/>
      <c r="L6" s="1329"/>
    </row>
    <row r="7" spans="1:12" ht="216.75">
      <c r="A7" s="454"/>
      <c r="B7" s="455"/>
      <c r="C7" s="456" t="s">
        <v>2861</v>
      </c>
      <c r="D7" s="457" t="s">
        <v>2862</v>
      </c>
      <c r="E7" s="458" t="s">
        <v>2863</v>
      </c>
      <c r="F7" s="446" t="s">
        <v>2864</v>
      </c>
      <c r="G7" s="459"/>
      <c r="H7" s="448"/>
      <c r="I7" s="460"/>
      <c r="K7" s="1328"/>
      <c r="L7" s="1329"/>
    </row>
    <row r="8" spans="1:12" ht="153">
      <c r="A8" s="454"/>
      <c r="B8" s="455"/>
      <c r="C8" s="461" t="s">
        <v>2865</v>
      </c>
      <c r="D8" s="462" t="s">
        <v>2866</v>
      </c>
      <c r="E8" s="458" t="s">
        <v>2867</v>
      </c>
      <c r="F8" s="446" t="s">
        <v>2868</v>
      </c>
      <c r="G8" s="459" t="s">
        <v>2854</v>
      </c>
      <c r="H8" s="448"/>
      <c r="I8" s="460"/>
      <c r="K8" s="1328"/>
      <c r="L8" s="1329"/>
    </row>
    <row r="9" spans="1:12" ht="76.5">
      <c r="A9" s="454"/>
      <c r="B9" s="455"/>
      <c r="C9" s="456" t="s">
        <v>2869</v>
      </c>
      <c r="D9" s="457" t="s">
        <v>2870</v>
      </c>
      <c r="E9" s="452" t="s">
        <v>2871</v>
      </c>
      <c r="F9" s="446" t="s">
        <v>2864</v>
      </c>
      <c r="G9" s="459"/>
      <c r="H9" s="448"/>
      <c r="I9" s="460"/>
      <c r="K9" s="1328"/>
      <c r="L9" s="1329"/>
    </row>
    <row r="10" spans="1:12" ht="25.5">
      <c r="A10" s="454"/>
      <c r="B10" s="455"/>
      <c r="C10" s="463" t="s">
        <v>2872</v>
      </c>
      <c r="D10" s="457" t="s">
        <v>2873</v>
      </c>
      <c r="E10" s="452" t="s">
        <v>2874</v>
      </c>
      <c r="F10" s="446" t="s">
        <v>2864</v>
      </c>
      <c r="G10" s="459"/>
      <c r="H10" s="448"/>
      <c r="I10" s="460"/>
      <c r="K10" s="1328"/>
      <c r="L10" s="1329"/>
    </row>
    <row r="11" spans="1:12" ht="14.65" customHeight="1">
      <c r="A11" s="454"/>
      <c r="B11" s="455"/>
      <c r="C11" s="463" t="s">
        <v>2875</v>
      </c>
      <c r="D11" s="457" t="s">
        <v>2876</v>
      </c>
      <c r="E11" s="452" t="s">
        <v>2877</v>
      </c>
      <c r="F11" s="446" t="s">
        <v>2864</v>
      </c>
      <c r="G11" s="459"/>
      <c r="H11" s="464"/>
      <c r="I11" s="460"/>
      <c r="K11" s="1328"/>
      <c r="L11" s="1329"/>
    </row>
    <row r="12" spans="1:12" ht="25.5">
      <c r="A12" s="454"/>
      <c r="B12" s="455"/>
      <c r="C12" s="463" t="s">
        <v>2878</v>
      </c>
      <c r="D12" s="457" t="s">
        <v>2879</v>
      </c>
      <c r="E12" s="452" t="s">
        <v>2880</v>
      </c>
      <c r="F12" s="446" t="s">
        <v>2864</v>
      </c>
      <c r="G12" s="459"/>
      <c r="H12" s="464"/>
      <c r="I12" s="460"/>
      <c r="K12" s="1328"/>
      <c r="L12" s="1329"/>
    </row>
    <row r="13" spans="1:12" ht="38.25">
      <c r="A13" s="454"/>
      <c r="B13" s="455"/>
      <c r="C13" s="465" t="s">
        <v>2881</v>
      </c>
      <c r="D13" s="466" t="s">
        <v>2882</v>
      </c>
      <c r="E13" s="445" t="s">
        <v>2883</v>
      </c>
      <c r="F13" s="439" t="s">
        <v>2884</v>
      </c>
      <c r="G13" s="440" t="s">
        <v>2854</v>
      </c>
      <c r="H13" s="467"/>
      <c r="I13" s="460"/>
      <c r="K13" s="1328"/>
      <c r="L13" s="1329"/>
    </row>
    <row r="14" spans="1:12" ht="259.35000000000002" customHeight="1">
      <c r="A14" s="454"/>
      <c r="B14" s="455"/>
      <c r="C14" s="465" t="s">
        <v>2885</v>
      </c>
      <c r="D14" s="466" t="s">
        <v>2886</v>
      </c>
      <c r="E14" s="468" t="s">
        <v>2887</v>
      </c>
      <c r="F14" s="439" t="s">
        <v>2888</v>
      </c>
      <c r="G14" s="469" t="s">
        <v>2889</v>
      </c>
      <c r="H14" s="470"/>
      <c r="I14" s="460"/>
      <c r="K14" s="1328"/>
      <c r="L14" s="1329"/>
    </row>
    <row r="15" spans="1:12" ht="273.60000000000002" customHeight="1">
      <c r="A15" s="454"/>
      <c r="B15" s="455"/>
      <c r="C15" s="465" t="s">
        <v>2890</v>
      </c>
      <c r="D15" s="466" t="s">
        <v>2891</v>
      </c>
      <c r="E15" s="471" t="s">
        <v>2892</v>
      </c>
      <c r="F15" s="439" t="s">
        <v>2893</v>
      </c>
      <c r="G15" s="469" t="s">
        <v>2889</v>
      </c>
      <c r="H15" s="470"/>
      <c r="I15" s="460"/>
      <c r="K15" s="1328"/>
      <c r="L15" s="1329"/>
    </row>
    <row r="16" spans="1:12" ht="46.9" customHeight="1">
      <c r="A16" s="454"/>
      <c r="B16" s="1312"/>
      <c r="C16" s="1314" t="s">
        <v>2894</v>
      </c>
      <c r="D16" s="1316" t="s">
        <v>2895</v>
      </c>
      <c r="E16" s="472" t="s">
        <v>2896</v>
      </c>
      <c r="F16" s="1318" t="s">
        <v>2853</v>
      </c>
      <c r="G16" s="1320" t="s">
        <v>2854</v>
      </c>
      <c r="H16" s="1322"/>
      <c r="I16" s="1324"/>
      <c r="K16" s="1328"/>
      <c r="L16" s="1329"/>
    </row>
    <row r="17" spans="1:12" s="478" customFormat="1" ht="25.5">
      <c r="A17" s="454"/>
      <c r="B17" s="1313"/>
      <c r="C17" s="1315"/>
      <c r="D17" s="1317"/>
      <c r="E17" s="475" t="s">
        <v>2897</v>
      </c>
      <c r="F17" s="1319"/>
      <c r="G17" s="1321"/>
      <c r="H17" s="1323"/>
      <c r="I17" s="1325"/>
      <c r="K17" s="1328"/>
      <c r="L17" s="1329"/>
    </row>
    <row r="18" spans="1:12" s="478" customFormat="1" ht="55.9" customHeight="1" thickBot="1">
      <c r="A18" s="454"/>
      <c r="B18" s="455"/>
      <c r="C18" s="479" t="s">
        <v>2898</v>
      </c>
      <c r="D18" s="480" t="s">
        <v>2899</v>
      </c>
      <c r="E18" s="481" t="s">
        <v>2900</v>
      </c>
      <c r="F18" s="482" t="s">
        <v>2853</v>
      </c>
      <c r="G18" s="440" t="s">
        <v>2854</v>
      </c>
      <c r="H18" s="467"/>
      <c r="I18" s="483"/>
      <c r="K18" s="1328"/>
      <c r="L18" s="1329"/>
    </row>
    <row r="19" spans="1:12" s="478" customFormat="1" ht="192" thickBot="1">
      <c r="A19" s="454"/>
      <c r="B19" s="484" t="s">
        <v>2901</v>
      </c>
      <c r="C19" s="485"/>
      <c r="D19" s="486" t="s">
        <v>2902</v>
      </c>
      <c r="E19" s="487"/>
      <c r="F19" s="446"/>
      <c r="G19" s="488"/>
      <c r="H19" s="489"/>
      <c r="I19" s="490"/>
      <c r="K19" s="1330"/>
      <c r="L19" s="1331"/>
    </row>
    <row r="20" spans="1:12" s="478" customFormat="1" ht="51.75" thickBot="1">
      <c r="A20" s="454"/>
      <c r="B20" s="455"/>
      <c r="C20" s="456" t="s">
        <v>2903</v>
      </c>
      <c r="D20" s="457" t="s">
        <v>2904</v>
      </c>
      <c r="E20" s="452" t="s">
        <v>2905</v>
      </c>
      <c r="F20" s="446" t="s">
        <v>2853</v>
      </c>
      <c r="G20" s="491" t="s">
        <v>2854</v>
      </c>
      <c r="H20" s="492"/>
      <c r="I20" s="493"/>
      <c r="K20" s="1338" t="s">
        <v>2906</v>
      </c>
      <c r="L20" s="1339"/>
    </row>
    <row r="21" spans="1:12" s="478" customFormat="1" ht="65.099999999999994" customHeight="1" thickBot="1">
      <c r="A21" s="454"/>
      <c r="B21" s="455"/>
      <c r="C21" s="461" t="s">
        <v>2907</v>
      </c>
      <c r="D21" s="457" t="s">
        <v>2908</v>
      </c>
      <c r="E21" s="452" t="s">
        <v>2909</v>
      </c>
      <c r="F21" s="446" t="s">
        <v>2864</v>
      </c>
      <c r="G21" s="447"/>
      <c r="H21" s="492" t="s">
        <v>2910</v>
      </c>
      <c r="I21" s="493"/>
      <c r="K21" s="1330" t="s">
        <v>10</v>
      </c>
      <c r="L21" s="1331"/>
    </row>
    <row r="22" spans="1:12" s="478" customFormat="1" ht="54" customHeight="1">
      <c r="A22" s="454"/>
      <c r="B22" s="455"/>
      <c r="C22" s="461" t="s">
        <v>2911</v>
      </c>
      <c r="D22" s="457" t="s">
        <v>2912</v>
      </c>
      <c r="E22" s="445" t="s">
        <v>2913</v>
      </c>
      <c r="F22" s="446" t="s">
        <v>2864</v>
      </c>
      <c r="G22" s="447"/>
      <c r="H22" s="492"/>
      <c r="I22" s="493"/>
      <c r="K22" s="1340" t="s">
        <v>2906</v>
      </c>
      <c r="L22" s="1341"/>
    </row>
    <row r="23" spans="1:12" s="478" customFormat="1" ht="109.9" customHeight="1">
      <c r="A23" s="454"/>
      <c r="B23" s="455"/>
      <c r="C23" s="456" t="s">
        <v>2914</v>
      </c>
      <c r="D23" s="457" t="s">
        <v>2915</v>
      </c>
      <c r="E23" s="471" t="s">
        <v>2916</v>
      </c>
      <c r="F23" s="446" t="s">
        <v>2864</v>
      </c>
      <c r="G23" s="447"/>
      <c r="H23" s="492"/>
      <c r="I23" s="493"/>
      <c r="K23" s="1342" t="s">
        <v>2906</v>
      </c>
      <c r="L23" s="1343"/>
    </row>
    <row r="24" spans="1:12" s="478" customFormat="1" ht="193.9" customHeight="1">
      <c r="A24" s="454"/>
      <c r="B24" s="1312"/>
      <c r="C24" s="1332" t="s">
        <v>2917</v>
      </c>
      <c r="D24" s="1316" t="s">
        <v>2918</v>
      </c>
      <c r="E24" s="496" t="s">
        <v>2919</v>
      </c>
      <c r="F24" s="1334" t="s">
        <v>2864</v>
      </c>
      <c r="G24" s="1320"/>
      <c r="H24" s="1322"/>
      <c r="I24" s="1336"/>
      <c r="K24" s="1344" t="s">
        <v>2906</v>
      </c>
      <c r="L24" s="1345"/>
    </row>
    <row r="25" spans="1:12" s="478" customFormat="1" ht="25.5">
      <c r="A25" s="454"/>
      <c r="B25" s="1313"/>
      <c r="C25" s="1333"/>
      <c r="D25" s="1317"/>
      <c r="E25" s="475" t="s">
        <v>2897</v>
      </c>
      <c r="F25" s="1335"/>
      <c r="G25" s="1321"/>
      <c r="H25" s="1323"/>
      <c r="I25" s="1337"/>
      <c r="K25" s="1346"/>
      <c r="L25" s="1347"/>
    </row>
    <row r="26" spans="1:12" s="478" customFormat="1" ht="38.25">
      <c r="A26" s="454"/>
      <c r="B26" s="455"/>
      <c r="C26" s="461" t="s">
        <v>2920</v>
      </c>
      <c r="D26" s="457" t="s">
        <v>2921</v>
      </c>
      <c r="E26" s="452" t="s">
        <v>2922</v>
      </c>
      <c r="F26" s="446" t="s">
        <v>2864</v>
      </c>
      <c r="G26" s="447"/>
      <c r="H26" s="470"/>
      <c r="I26" s="493"/>
      <c r="K26" s="1381" t="s">
        <v>2906</v>
      </c>
      <c r="L26" s="1382"/>
    </row>
    <row r="27" spans="1:12" s="478" customFormat="1" ht="124.5" customHeight="1">
      <c r="A27" s="454"/>
      <c r="B27" s="498"/>
      <c r="C27" s="456" t="s">
        <v>2923</v>
      </c>
      <c r="D27" s="457" t="s">
        <v>2924</v>
      </c>
      <c r="E27" s="471" t="s">
        <v>2925</v>
      </c>
      <c r="F27" s="446" t="s">
        <v>2864</v>
      </c>
      <c r="G27" s="499"/>
      <c r="H27" s="467"/>
      <c r="I27" s="493"/>
      <c r="K27" s="1346" t="s">
        <v>2906</v>
      </c>
      <c r="L27" s="1347"/>
    </row>
    <row r="28" spans="1:12" s="478" customFormat="1" ht="165.75">
      <c r="A28" s="454"/>
      <c r="B28" s="1312"/>
      <c r="C28" s="1332" t="s">
        <v>2926</v>
      </c>
      <c r="D28" s="1316" t="s">
        <v>2927</v>
      </c>
      <c r="E28" s="472" t="s">
        <v>2928</v>
      </c>
      <c r="F28" s="1334" t="s">
        <v>2864</v>
      </c>
      <c r="G28" s="1320"/>
      <c r="H28" s="1348"/>
      <c r="I28" s="1336"/>
      <c r="K28" s="1344" t="s">
        <v>2906</v>
      </c>
      <c r="L28" s="1345"/>
    </row>
    <row r="29" spans="1:12" s="478" customFormat="1" ht="34.35" customHeight="1">
      <c r="A29" s="454"/>
      <c r="B29" s="1313"/>
      <c r="C29" s="1333"/>
      <c r="D29" s="1317"/>
      <c r="E29" s="475" t="s">
        <v>2897</v>
      </c>
      <c r="F29" s="1335"/>
      <c r="G29" s="1321"/>
      <c r="H29" s="1349"/>
      <c r="I29" s="1337"/>
      <c r="K29" s="1346"/>
      <c r="L29" s="1347"/>
    </row>
    <row r="30" spans="1:12" s="478" customFormat="1" ht="114.75">
      <c r="A30" s="501"/>
      <c r="B30" s="1312"/>
      <c r="C30" s="1332" t="s">
        <v>2929</v>
      </c>
      <c r="D30" s="1356" t="s">
        <v>2930</v>
      </c>
      <c r="E30" s="502" t="s">
        <v>2931</v>
      </c>
      <c r="F30" s="1358" t="s">
        <v>2864</v>
      </c>
      <c r="G30" s="1320"/>
      <c r="H30" s="1348"/>
      <c r="I30" s="1350"/>
      <c r="K30" s="1344" t="s">
        <v>2906</v>
      </c>
      <c r="L30" s="1345"/>
    </row>
    <row r="31" spans="1:12" s="478" customFormat="1" ht="34.35" customHeight="1">
      <c r="A31" s="504"/>
      <c r="B31" s="1313"/>
      <c r="C31" s="1333"/>
      <c r="D31" s="1357"/>
      <c r="E31" s="475" t="s">
        <v>2897</v>
      </c>
      <c r="F31" s="1359"/>
      <c r="G31" s="1321"/>
      <c r="H31" s="1349"/>
      <c r="I31" s="1350"/>
      <c r="K31" s="1346"/>
      <c r="L31" s="1347"/>
    </row>
    <row r="32" spans="1:12" s="478" customFormat="1" ht="51">
      <c r="A32" s="504"/>
      <c r="B32" s="505"/>
      <c r="C32" s="506" t="s">
        <v>2932</v>
      </c>
      <c r="D32" s="507" t="s">
        <v>2933</v>
      </c>
      <c r="E32" s="472" t="s">
        <v>2934</v>
      </c>
      <c r="F32" s="508" t="s">
        <v>2864</v>
      </c>
      <c r="G32" s="509"/>
      <c r="H32" s="467"/>
      <c r="I32" s="483"/>
      <c r="K32" s="1344" t="s">
        <v>2906</v>
      </c>
      <c r="L32" s="1345"/>
    </row>
    <row r="33" spans="1:12" s="478" customFormat="1" ht="76.5">
      <c r="A33" s="504"/>
      <c r="B33" s="1351"/>
      <c r="C33" s="1332" t="s">
        <v>2935</v>
      </c>
      <c r="D33" s="1316" t="s">
        <v>2936</v>
      </c>
      <c r="E33" s="471" t="s">
        <v>2937</v>
      </c>
      <c r="F33" s="1334" t="s">
        <v>2864</v>
      </c>
      <c r="G33" s="1353"/>
      <c r="H33" s="1355"/>
      <c r="I33" s="1350"/>
      <c r="K33" s="1381" t="s">
        <v>2906</v>
      </c>
      <c r="L33" s="1382"/>
    </row>
    <row r="34" spans="1:12" s="478" customFormat="1" ht="25.9" customHeight="1" thickBot="1">
      <c r="A34" s="504"/>
      <c r="B34" s="1352"/>
      <c r="C34" s="1333"/>
      <c r="D34" s="1317"/>
      <c r="E34" s="475" t="s">
        <v>2897</v>
      </c>
      <c r="F34" s="1335"/>
      <c r="G34" s="1354"/>
      <c r="H34" s="1323"/>
      <c r="I34" s="1337"/>
      <c r="K34" s="1412" t="s">
        <v>2906</v>
      </c>
      <c r="L34" s="1413"/>
    </row>
    <row r="35" spans="1:12" s="478" customFormat="1" ht="51.75" thickBot="1">
      <c r="A35" s="504"/>
      <c r="B35" s="512"/>
      <c r="C35" s="506" t="s">
        <v>2938</v>
      </c>
      <c r="D35" s="507" t="s">
        <v>2939</v>
      </c>
      <c r="E35" s="502" t="s">
        <v>2940</v>
      </c>
      <c r="F35" s="513" t="s">
        <v>2864</v>
      </c>
      <c r="G35" s="510"/>
      <c r="H35" s="470"/>
      <c r="I35" s="493"/>
      <c r="K35" s="1414" t="s">
        <v>10</v>
      </c>
      <c r="L35" s="1415"/>
    </row>
    <row r="36" spans="1:12" s="478" customFormat="1" ht="167.85" customHeight="1">
      <c r="A36" s="514" t="s">
        <v>2941</v>
      </c>
      <c r="B36" s="515"/>
      <c r="C36" s="516"/>
      <c r="D36" s="517" t="s">
        <v>2942</v>
      </c>
      <c r="E36" s="518"/>
      <c r="F36" s="519"/>
      <c r="G36" s="520"/>
      <c r="H36" s="520"/>
      <c r="I36" s="521"/>
      <c r="K36" s="712"/>
      <c r="L36" s="713"/>
    </row>
    <row r="37" spans="1:12" s="478" customFormat="1" ht="25.5">
      <c r="A37" s="504"/>
      <c r="B37" s="505"/>
      <c r="C37" s="522" t="s">
        <v>2943</v>
      </c>
      <c r="D37" s="523" t="s">
        <v>2944</v>
      </c>
      <c r="E37" s="524" t="s">
        <v>2945</v>
      </c>
      <c r="F37" s="508"/>
      <c r="G37" s="440" t="s">
        <v>2946</v>
      </c>
      <c r="H37" s="470"/>
      <c r="I37" s="493"/>
      <c r="K37" s="1365" t="s">
        <v>10</v>
      </c>
      <c r="L37" s="1366"/>
    </row>
    <row r="38" spans="1:12" s="478" customFormat="1" ht="38.25">
      <c r="A38" s="1360"/>
      <c r="B38" s="443"/>
      <c r="C38" s="522" t="s">
        <v>2947</v>
      </c>
      <c r="D38" s="525" t="s">
        <v>2948</v>
      </c>
      <c r="E38" s="524" t="s">
        <v>2949</v>
      </c>
      <c r="F38" s="508"/>
      <c r="G38" s="440" t="s">
        <v>2854</v>
      </c>
      <c r="H38" s="470" t="s">
        <v>2950</v>
      </c>
      <c r="I38" s="493"/>
      <c r="K38" s="1365" t="s">
        <v>10</v>
      </c>
      <c r="L38" s="1366"/>
    </row>
    <row r="39" spans="1:12" s="478" customFormat="1" ht="38.25">
      <c r="A39" s="1360"/>
      <c r="B39" s="526"/>
      <c r="C39" s="522" t="s">
        <v>2951</v>
      </c>
      <c r="D39" s="525" t="s">
        <v>2952</v>
      </c>
      <c r="E39" s="524" t="s">
        <v>2953</v>
      </c>
      <c r="F39" s="508"/>
      <c r="G39" s="440"/>
      <c r="H39" s="474" t="s">
        <v>2954</v>
      </c>
      <c r="I39" s="527"/>
      <c r="K39" s="1365" t="s">
        <v>10</v>
      </c>
      <c r="L39" s="1366"/>
    </row>
    <row r="40" spans="1:12" s="478" customFormat="1" ht="39" thickBot="1">
      <c r="A40" s="454"/>
      <c r="B40" s="498"/>
      <c r="C40" s="528" t="s">
        <v>2955</v>
      </c>
      <c r="D40" s="529" t="s">
        <v>2956</v>
      </c>
      <c r="E40" s="524" t="s">
        <v>2957</v>
      </c>
      <c r="F40" s="497"/>
      <c r="G40" s="440"/>
      <c r="H40" s="530" t="s">
        <v>2954</v>
      </c>
      <c r="I40" s="493"/>
      <c r="K40" s="1365" t="s">
        <v>10</v>
      </c>
      <c r="L40" s="1366"/>
    </row>
    <row r="41" spans="1:12" s="478" customFormat="1" ht="175.15" customHeight="1" thickBot="1">
      <c r="A41" s="454"/>
      <c r="B41" s="531" t="s">
        <v>2958</v>
      </c>
      <c r="C41" s="532"/>
      <c r="D41" s="533" t="s">
        <v>2959</v>
      </c>
      <c r="E41" s="534"/>
      <c r="F41" s="519"/>
      <c r="G41" s="488"/>
      <c r="H41" s="535"/>
      <c r="I41" s="536"/>
      <c r="K41" s="714"/>
      <c r="L41" s="715"/>
    </row>
    <row r="42" spans="1:12" s="478" customFormat="1" ht="42" customHeight="1" thickBot="1">
      <c r="A42" s="454"/>
      <c r="B42" s="455"/>
      <c r="C42" s="537" t="s">
        <v>2960</v>
      </c>
      <c r="D42" s="538" t="s">
        <v>2961</v>
      </c>
      <c r="E42" s="452" t="s">
        <v>2962</v>
      </c>
      <c r="F42" s="446" t="s">
        <v>2853</v>
      </c>
      <c r="G42" s="491" t="s">
        <v>2854</v>
      </c>
      <c r="H42" s="492"/>
      <c r="I42" s="493"/>
      <c r="K42" s="717" t="str">
        <f>'Assessment Sheet'!G23</f>
        <v>Yes</v>
      </c>
      <c r="L42" s="719" t="s">
        <v>2963</v>
      </c>
    </row>
    <row r="43" spans="1:12" s="478" customFormat="1" ht="51">
      <c r="A43" s="454"/>
      <c r="B43" s="455"/>
      <c r="C43" s="539" t="s">
        <v>2964</v>
      </c>
      <c r="D43" s="538" t="s">
        <v>2965</v>
      </c>
      <c r="E43" s="452" t="s">
        <v>2966</v>
      </c>
      <c r="F43" s="446" t="s">
        <v>2864</v>
      </c>
      <c r="G43" s="447"/>
      <c r="H43" s="492"/>
      <c r="I43" s="493"/>
      <c r="K43" s="716" t="str">
        <f>'Assessment Sheet'!G306</f>
        <v>Yes</v>
      </c>
      <c r="L43" s="718" t="s">
        <v>2967</v>
      </c>
    </row>
    <row r="44" spans="1:12" s="478" customFormat="1" ht="76.5">
      <c r="A44" s="454"/>
      <c r="B44" s="455"/>
      <c r="C44" s="456" t="s">
        <v>2968</v>
      </c>
      <c r="D44" s="457" t="s">
        <v>2969</v>
      </c>
      <c r="E44" s="445" t="s">
        <v>2970</v>
      </c>
      <c r="F44" s="446" t="s">
        <v>2853</v>
      </c>
      <c r="G44" s="491" t="s">
        <v>2854</v>
      </c>
      <c r="H44" s="492"/>
      <c r="I44" s="493"/>
      <c r="K44" s="716" t="str">
        <f>'Assessment Sheet'!G231</f>
        <v>Yes</v>
      </c>
      <c r="L44" s="511" t="s">
        <v>2971</v>
      </c>
    </row>
    <row r="45" spans="1:12" s="478" customFormat="1" ht="38.25">
      <c r="A45" s="454"/>
      <c r="B45" s="455"/>
      <c r="C45" s="456" t="s">
        <v>2972</v>
      </c>
      <c r="D45" s="457" t="s">
        <v>2973</v>
      </c>
      <c r="E45" s="540" t="s">
        <v>2974</v>
      </c>
      <c r="F45" s="476" t="s">
        <v>2864</v>
      </c>
      <c r="G45" s="447"/>
      <c r="H45" s="492"/>
      <c r="I45" s="493"/>
      <c r="K45" s="716" t="str">
        <f>'Assessment Sheet'!G232</f>
        <v>Yes</v>
      </c>
      <c r="L45" s="511" t="s">
        <v>2975</v>
      </c>
    </row>
    <row r="46" spans="1:12" s="478" customFormat="1" ht="195" customHeight="1">
      <c r="A46" s="454"/>
      <c r="B46" s="1312"/>
      <c r="C46" s="1332" t="s">
        <v>2976</v>
      </c>
      <c r="D46" s="1361" t="s">
        <v>2977</v>
      </c>
      <c r="E46" s="472" t="s">
        <v>2978</v>
      </c>
      <c r="F46" s="1334" t="s">
        <v>2979</v>
      </c>
      <c r="G46" s="1363" t="s">
        <v>2980</v>
      </c>
      <c r="H46" s="1322"/>
      <c r="I46" s="1336"/>
      <c r="K46" s="1367" t="str">
        <f>'Assessment Sheet'!G232</f>
        <v>Yes</v>
      </c>
      <c r="L46" s="1369" t="s">
        <v>2975</v>
      </c>
    </row>
    <row r="47" spans="1:12" s="478" customFormat="1" ht="35.65" customHeight="1">
      <c r="A47" s="454"/>
      <c r="B47" s="1313"/>
      <c r="C47" s="1333"/>
      <c r="D47" s="1362"/>
      <c r="E47" s="541" t="s">
        <v>2981</v>
      </c>
      <c r="F47" s="1335"/>
      <c r="G47" s="1364"/>
      <c r="H47" s="1323"/>
      <c r="I47" s="1337"/>
      <c r="K47" s="1368"/>
      <c r="L47" s="1370"/>
    </row>
    <row r="48" spans="1:12" s="478" customFormat="1" ht="39" thickBot="1">
      <c r="A48" s="454"/>
      <c r="B48" s="455"/>
      <c r="C48" s="461" t="s">
        <v>2982</v>
      </c>
      <c r="D48" s="457" t="s">
        <v>2983</v>
      </c>
      <c r="E48" s="452" t="s">
        <v>2984</v>
      </c>
      <c r="F48" s="446" t="s">
        <v>2853</v>
      </c>
      <c r="G48" s="447" t="s">
        <v>2854</v>
      </c>
      <c r="H48" s="492"/>
      <c r="I48" s="493"/>
      <c r="K48" s="716" t="str">
        <f>'Assessment Sheet'!G232</f>
        <v>Yes</v>
      </c>
      <c r="L48" s="720" t="s">
        <v>2975</v>
      </c>
    </row>
    <row r="49" spans="1:13" ht="77.25" thickBot="1">
      <c r="A49" s="454"/>
      <c r="B49" s="455"/>
      <c r="C49" s="456" t="s">
        <v>2985</v>
      </c>
      <c r="D49" s="457" t="s">
        <v>2986</v>
      </c>
      <c r="E49" s="445" t="s">
        <v>2987</v>
      </c>
      <c r="F49" s="446" t="s">
        <v>2853</v>
      </c>
      <c r="G49" s="491" t="s">
        <v>2854</v>
      </c>
      <c r="H49" s="492"/>
      <c r="I49" s="493"/>
      <c r="J49" s="478"/>
      <c r="K49" s="772" t="s">
        <v>2853</v>
      </c>
      <c r="L49" s="872" t="s">
        <v>2988</v>
      </c>
      <c r="M49" s="478"/>
    </row>
    <row r="50" spans="1:13" s="478" customFormat="1" ht="30">
      <c r="A50" s="454"/>
      <c r="B50" s="455"/>
      <c r="C50" s="461" t="s">
        <v>2989</v>
      </c>
      <c r="D50" s="457" t="s">
        <v>2990</v>
      </c>
      <c r="E50" s="445" t="s">
        <v>2991</v>
      </c>
      <c r="F50" s="446" t="s">
        <v>2853</v>
      </c>
      <c r="G50" s="447" t="s">
        <v>2854</v>
      </c>
      <c r="H50" s="492" t="s">
        <v>2992</v>
      </c>
      <c r="I50" s="493"/>
      <c r="K50" s="772" t="s">
        <v>2853</v>
      </c>
      <c r="L50" s="872" t="s">
        <v>2988</v>
      </c>
    </row>
    <row r="51" spans="1:13" s="478" customFormat="1" ht="105" customHeight="1">
      <c r="A51" s="454"/>
      <c r="B51" s="455"/>
      <c r="C51" s="456" t="s">
        <v>2993</v>
      </c>
      <c r="D51" s="457" t="s">
        <v>2994</v>
      </c>
      <c r="E51" s="445" t="s">
        <v>2995</v>
      </c>
      <c r="F51" s="446" t="s">
        <v>2864</v>
      </c>
      <c r="G51" s="447"/>
      <c r="H51" s="492" t="s">
        <v>2992</v>
      </c>
      <c r="I51" s="493"/>
      <c r="K51" s="716" t="str">
        <f>'Assessment Sheet'!G306</f>
        <v>Yes</v>
      </c>
      <c r="L51" s="718" t="s">
        <v>2996</v>
      </c>
    </row>
    <row r="52" spans="1:13" s="478" customFormat="1" ht="30">
      <c r="A52" s="454"/>
      <c r="B52" s="498"/>
      <c r="C52" s="461" t="s">
        <v>2997</v>
      </c>
      <c r="D52" s="457" t="s">
        <v>2998</v>
      </c>
      <c r="E52" s="445" t="s">
        <v>2999</v>
      </c>
      <c r="F52" s="446" t="s">
        <v>2853</v>
      </c>
      <c r="G52" s="447" t="s">
        <v>2854</v>
      </c>
      <c r="H52" s="492"/>
      <c r="I52" s="442"/>
      <c r="J52" s="424"/>
      <c r="K52" s="716" t="str">
        <f>'Assessment Sheet'!G379</f>
        <v>Yes</v>
      </c>
      <c r="L52" s="511" t="s">
        <v>3000</v>
      </c>
      <c r="M52" s="424"/>
    </row>
    <row r="53" spans="1:13" s="478" customFormat="1" ht="216.6" customHeight="1" thickBot="1">
      <c r="A53" s="435"/>
      <c r="B53" s="443"/>
      <c r="C53" s="461" t="s">
        <v>3001</v>
      </c>
      <c r="D53" s="457" t="s">
        <v>3002</v>
      </c>
      <c r="E53" s="445" t="s">
        <v>3003</v>
      </c>
      <c r="F53" s="446" t="s">
        <v>2853</v>
      </c>
      <c r="G53" s="447" t="s">
        <v>2854</v>
      </c>
      <c r="H53" s="470"/>
      <c r="I53" s="483"/>
      <c r="K53" s="716" t="str">
        <f>'Assessment Sheet'!G435</f>
        <v>Yes</v>
      </c>
      <c r="L53" s="720" t="s">
        <v>3004</v>
      </c>
    </row>
    <row r="54" spans="1:13" s="478" customFormat="1" ht="38.25">
      <c r="A54" s="454"/>
      <c r="B54" s="455"/>
      <c r="C54" s="461" t="s">
        <v>3005</v>
      </c>
      <c r="D54" s="457" t="s">
        <v>3006</v>
      </c>
      <c r="E54" s="445" t="s">
        <v>3007</v>
      </c>
      <c r="F54" s="446" t="s">
        <v>2853</v>
      </c>
      <c r="G54" s="447" t="s">
        <v>2854</v>
      </c>
      <c r="H54" s="441" t="s">
        <v>3008</v>
      </c>
      <c r="I54" s="542"/>
      <c r="K54" s="772" t="s">
        <v>2853</v>
      </c>
      <c r="L54" s="722" t="s">
        <v>3009</v>
      </c>
    </row>
    <row r="55" spans="1:13" s="478" customFormat="1" ht="51.75" thickBot="1">
      <c r="A55" s="454"/>
      <c r="B55" s="455"/>
      <c r="C55" s="461" t="s">
        <v>3010</v>
      </c>
      <c r="D55" s="457" t="s">
        <v>3011</v>
      </c>
      <c r="E55" s="445" t="s">
        <v>3012</v>
      </c>
      <c r="F55" s="446" t="s">
        <v>2864</v>
      </c>
      <c r="G55" s="447"/>
      <c r="H55" s="492" t="s">
        <v>3008</v>
      </c>
      <c r="I55" s="493"/>
      <c r="K55" s="772" t="s">
        <v>3013</v>
      </c>
      <c r="L55" s="723" t="s">
        <v>3009</v>
      </c>
    </row>
    <row r="56" spans="1:13" s="478" customFormat="1" ht="64.5" thickBot="1">
      <c r="A56" s="454"/>
      <c r="B56" s="455"/>
      <c r="C56" s="461" t="s">
        <v>3014</v>
      </c>
      <c r="D56" s="457" t="s">
        <v>3015</v>
      </c>
      <c r="E56" s="445" t="s">
        <v>3016</v>
      </c>
      <c r="F56" s="446" t="s">
        <v>2853</v>
      </c>
      <c r="G56" s="447" t="s">
        <v>2854</v>
      </c>
      <c r="H56" s="492"/>
      <c r="I56" s="493"/>
      <c r="K56" s="716" t="str">
        <f>'Assessment Sheet'!G306</f>
        <v>Yes</v>
      </c>
      <c r="L56" s="724" t="s">
        <v>2967</v>
      </c>
    </row>
    <row r="57" spans="1:13" s="478" customFormat="1" ht="61.15" customHeight="1" thickBot="1">
      <c r="A57" s="454"/>
      <c r="B57" s="498"/>
      <c r="C57" s="543" t="s">
        <v>3017</v>
      </c>
      <c r="D57" s="507" t="s">
        <v>3018</v>
      </c>
      <c r="E57" s="472" t="s">
        <v>3019</v>
      </c>
      <c r="F57" s="544" t="s">
        <v>2864</v>
      </c>
      <c r="G57" s="545"/>
      <c r="H57" s="530" t="s">
        <v>3020</v>
      </c>
      <c r="I57" s="493"/>
      <c r="K57" s="772" t="s">
        <v>3021</v>
      </c>
      <c r="L57" s="726" t="s">
        <v>2864</v>
      </c>
    </row>
    <row r="58" spans="1:13" s="478" customFormat="1" ht="114.75">
      <c r="A58" s="454"/>
      <c r="B58" s="531" t="s">
        <v>3022</v>
      </c>
      <c r="C58" s="546"/>
      <c r="D58" s="547" t="s">
        <v>3023</v>
      </c>
      <c r="E58" s="534"/>
      <c r="F58" s="519"/>
      <c r="G58" s="548"/>
      <c r="H58" s="535"/>
      <c r="I58" s="549"/>
      <c r="K58" s="712"/>
      <c r="L58" s="725"/>
    </row>
    <row r="59" spans="1:13" s="478" customFormat="1" ht="153">
      <c r="A59" s="454"/>
      <c r="B59" s="455"/>
      <c r="C59" s="456" t="s">
        <v>3024</v>
      </c>
      <c r="D59" s="550" t="s">
        <v>3025</v>
      </c>
      <c r="E59" s="445" t="s">
        <v>3026</v>
      </c>
      <c r="F59" s="446" t="s">
        <v>2864</v>
      </c>
      <c r="G59" s="447"/>
      <c r="H59" s="492"/>
      <c r="I59" s="493"/>
      <c r="K59" s="716" t="str">
        <f>'Assessment Sheet'!G304</f>
        <v>Yes</v>
      </c>
      <c r="L59" s="511" t="s">
        <v>3027</v>
      </c>
    </row>
    <row r="60" spans="1:13" s="478" customFormat="1" ht="114.75">
      <c r="A60" s="454"/>
      <c r="B60" s="455"/>
      <c r="C60" s="461" t="s">
        <v>3028</v>
      </c>
      <c r="D60" s="551" t="s">
        <v>3029</v>
      </c>
      <c r="E60" s="552" t="s">
        <v>3030</v>
      </c>
      <c r="F60" s="446" t="s">
        <v>2853</v>
      </c>
      <c r="G60" s="447" t="s">
        <v>2854</v>
      </c>
      <c r="H60" s="492"/>
      <c r="I60" s="493"/>
      <c r="K60" s="716" t="str">
        <f>'Assessment Sheet'!G234</f>
        <v>Yes</v>
      </c>
      <c r="L60" s="511" t="s">
        <v>3031</v>
      </c>
    </row>
    <row r="61" spans="1:13" s="478" customFormat="1" ht="51">
      <c r="A61" s="454"/>
      <c r="B61" s="455"/>
      <c r="C61" s="461" t="s">
        <v>3032</v>
      </c>
      <c r="D61" s="551" t="s">
        <v>3033</v>
      </c>
      <c r="E61" s="553" t="s">
        <v>3034</v>
      </c>
      <c r="F61" s="446" t="s">
        <v>2853</v>
      </c>
      <c r="G61" s="447" t="s">
        <v>2854</v>
      </c>
      <c r="H61" s="492"/>
      <c r="I61" s="493"/>
      <c r="K61" s="716" t="str">
        <f>'Assessment Sheet'!G231</f>
        <v>Yes</v>
      </c>
      <c r="L61" s="511" t="s">
        <v>3035</v>
      </c>
    </row>
    <row r="62" spans="1:13" s="478" customFormat="1" ht="89.25">
      <c r="A62" s="501"/>
      <c r="B62" s="498"/>
      <c r="C62" s="506" t="s">
        <v>3036</v>
      </c>
      <c r="D62" s="466" t="s">
        <v>3037</v>
      </c>
      <c r="E62" s="554" t="s">
        <v>3038</v>
      </c>
      <c r="F62" s="446" t="s">
        <v>2853</v>
      </c>
      <c r="G62" s="447" t="s">
        <v>2854</v>
      </c>
      <c r="H62" s="492"/>
      <c r="I62" s="493"/>
      <c r="K62" s="772" t="s">
        <v>2853</v>
      </c>
      <c r="L62" s="721" t="s">
        <v>3039</v>
      </c>
    </row>
    <row r="63" spans="1:13" s="478" customFormat="1" ht="133.35" customHeight="1">
      <c r="A63" s="454"/>
      <c r="B63" s="1312"/>
      <c r="C63" s="1371" t="s">
        <v>3040</v>
      </c>
      <c r="D63" s="1373" t="s">
        <v>3041</v>
      </c>
      <c r="E63" s="472" t="s">
        <v>3042</v>
      </c>
      <c r="F63" s="1334" t="s">
        <v>0</v>
      </c>
      <c r="G63" s="1320" t="s">
        <v>3043</v>
      </c>
      <c r="H63" s="1322" t="s">
        <v>3044</v>
      </c>
      <c r="I63" s="1336"/>
      <c r="K63" s="716" t="str">
        <f>'Assessment Sheet'!G115</f>
        <v>No</v>
      </c>
      <c r="L63" s="511" t="s">
        <v>3045</v>
      </c>
    </row>
    <row r="64" spans="1:13" s="478" customFormat="1" ht="41.65" customHeight="1">
      <c r="A64" s="454"/>
      <c r="B64" s="1313"/>
      <c r="C64" s="1372"/>
      <c r="D64" s="1374"/>
      <c r="E64" s="555" t="s">
        <v>2897</v>
      </c>
      <c r="F64" s="1335"/>
      <c r="G64" s="1321"/>
      <c r="H64" s="1323"/>
      <c r="I64" s="1337"/>
      <c r="K64" s="772" t="s">
        <v>3046</v>
      </c>
      <c r="L64" s="873" t="s">
        <v>2975</v>
      </c>
    </row>
    <row r="65" spans="1:12" s="478" customFormat="1" ht="39" thickBot="1">
      <c r="A65" s="454"/>
      <c r="B65" s="455"/>
      <c r="C65" s="456" t="s">
        <v>3047</v>
      </c>
      <c r="D65" s="457" t="s">
        <v>3048</v>
      </c>
      <c r="E65" s="445" t="s">
        <v>3049</v>
      </c>
      <c r="F65" s="446" t="s">
        <v>2864</v>
      </c>
      <c r="G65" s="440"/>
      <c r="H65" s="470" t="s">
        <v>3044</v>
      </c>
      <c r="I65" s="556"/>
      <c r="K65" s="716" t="str">
        <f>'Assessment Sheet'!G232</f>
        <v>Yes</v>
      </c>
      <c r="L65" s="511" t="s">
        <v>3050</v>
      </c>
    </row>
    <row r="66" spans="1:12" s="478" customFormat="1" ht="124.35" customHeight="1">
      <c r="A66" s="454"/>
      <c r="B66" s="455"/>
      <c r="C66" s="456" t="s">
        <v>3051</v>
      </c>
      <c r="D66" s="457" t="s">
        <v>3052</v>
      </c>
      <c r="E66" s="472" t="s">
        <v>3053</v>
      </c>
      <c r="F66" s="439" t="s">
        <v>3054</v>
      </c>
      <c r="G66" s="440" t="s">
        <v>3055</v>
      </c>
      <c r="H66" s="470" t="s">
        <v>3044</v>
      </c>
      <c r="I66" s="542"/>
      <c r="K66" s="716" t="str">
        <f>'Assessment Sheet'!G232</f>
        <v>Yes</v>
      </c>
      <c r="L66" s="511" t="s">
        <v>3050</v>
      </c>
    </row>
    <row r="67" spans="1:12" s="478" customFormat="1" ht="76.5">
      <c r="A67" s="454"/>
      <c r="B67" s="455"/>
      <c r="C67" s="461" t="s">
        <v>3056</v>
      </c>
      <c r="D67" s="507" t="s">
        <v>3057</v>
      </c>
      <c r="E67" s="472" t="s">
        <v>3058</v>
      </c>
      <c r="F67" s="508" t="s">
        <v>2853</v>
      </c>
      <c r="G67" s="447" t="s">
        <v>2854</v>
      </c>
      <c r="H67" s="470" t="s">
        <v>3044</v>
      </c>
      <c r="I67" s="493"/>
      <c r="K67" s="716" t="str">
        <f>'Assessment Sheet'!G232</f>
        <v>Yes</v>
      </c>
      <c r="L67" s="511" t="s">
        <v>3050</v>
      </c>
    </row>
    <row r="68" spans="1:12" s="478" customFormat="1" ht="89.25">
      <c r="A68" s="454"/>
      <c r="B68" s="455" t="s">
        <v>3059</v>
      </c>
      <c r="C68" s="557" t="s">
        <v>3060</v>
      </c>
      <c r="D68" s="466" t="s">
        <v>3061</v>
      </c>
      <c r="E68" s="445" t="s">
        <v>3062</v>
      </c>
      <c r="F68" s="544" t="s">
        <v>2853</v>
      </c>
      <c r="G68" s="499" t="s">
        <v>2854</v>
      </c>
      <c r="H68" s="477"/>
      <c r="I68" s="493"/>
      <c r="K68" s="716" t="str">
        <f>'Assessment Sheet'!G305</f>
        <v>Yes</v>
      </c>
      <c r="L68" s="511" t="s">
        <v>3063</v>
      </c>
    </row>
    <row r="69" spans="1:12" s="478" customFormat="1" ht="89.25">
      <c r="A69" s="501"/>
      <c r="B69" s="498"/>
      <c r="C69" s="1332" t="s">
        <v>3064</v>
      </c>
      <c r="D69" s="1376" t="s">
        <v>3065</v>
      </c>
      <c r="E69" s="472" t="s">
        <v>3066</v>
      </c>
      <c r="F69" s="1358" t="s">
        <v>2864</v>
      </c>
      <c r="G69" s="1320"/>
      <c r="H69" s="1322" t="s">
        <v>3067</v>
      </c>
      <c r="I69" s="1336"/>
      <c r="K69" s="1367" t="str">
        <f>'Assessment Sheet'!G240</f>
        <v>Yes</v>
      </c>
      <c r="L69" s="1369" t="s">
        <v>3068</v>
      </c>
    </row>
    <row r="70" spans="1:12" s="478" customFormat="1" ht="39.6" customHeight="1" thickBot="1">
      <c r="A70" s="501"/>
      <c r="B70" s="558"/>
      <c r="C70" s="1375"/>
      <c r="D70" s="1377"/>
      <c r="E70" s="555" t="s">
        <v>2897</v>
      </c>
      <c r="F70" s="1378"/>
      <c r="G70" s="1379"/>
      <c r="H70" s="1380"/>
      <c r="I70" s="1337"/>
      <c r="K70" s="1368"/>
      <c r="L70" s="1370"/>
    </row>
    <row r="71" spans="1:12" s="478" customFormat="1" ht="153">
      <c r="A71" s="454"/>
      <c r="B71" s="531" t="s">
        <v>3069</v>
      </c>
      <c r="C71" s="516"/>
      <c r="D71" s="547" t="s">
        <v>3070</v>
      </c>
      <c r="E71" s="534"/>
      <c r="F71" s="519"/>
      <c r="G71" s="520"/>
      <c r="H71" s="559"/>
      <c r="I71" s="536"/>
      <c r="K71" s="712"/>
      <c r="L71" s="713"/>
    </row>
    <row r="72" spans="1:12" s="478" customFormat="1" ht="240" customHeight="1">
      <c r="A72" s="454"/>
      <c r="B72" s="455"/>
      <c r="C72" s="456" t="s">
        <v>3071</v>
      </c>
      <c r="D72" s="457" t="s">
        <v>3072</v>
      </c>
      <c r="E72" s="452" t="s">
        <v>3073</v>
      </c>
      <c r="F72" s="508" t="s">
        <v>2853</v>
      </c>
      <c r="G72" s="499" t="s">
        <v>2854</v>
      </c>
      <c r="H72" s="477"/>
      <c r="I72" s="493"/>
      <c r="K72" s="716" t="str">
        <f>'Assessment Sheet'!G147</f>
        <v>Yes</v>
      </c>
      <c r="L72" s="511" t="s">
        <v>3074</v>
      </c>
    </row>
    <row r="73" spans="1:12" s="478" customFormat="1" ht="38.25">
      <c r="A73" s="454"/>
      <c r="B73" s="455"/>
      <c r="C73" s="456" t="s">
        <v>3075</v>
      </c>
      <c r="D73" s="457" t="s">
        <v>3076</v>
      </c>
      <c r="E73" s="445" t="s">
        <v>3077</v>
      </c>
      <c r="F73" s="446" t="s">
        <v>2853</v>
      </c>
      <c r="G73" s="499" t="s">
        <v>2854</v>
      </c>
      <c r="H73" s="470"/>
      <c r="I73" s="493"/>
      <c r="K73" s="716" t="str">
        <f>'Assessment Sheet'!G147</f>
        <v>Yes</v>
      </c>
      <c r="L73" s="511" t="s">
        <v>3078</v>
      </c>
    </row>
    <row r="74" spans="1:12" s="478" customFormat="1" ht="42" customHeight="1">
      <c r="A74" s="454"/>
      <c r="B74" s="455"/>
      <c r="C74" s="456" t="s">
        <v>3079</v>
      </c>
      <c r="D74" s="457" t="s">
        <v>3080</v>
      </c>
      <c r="E74" s="560" t="s">
        <v>3081</v>
      </c>
      <c r="F74" s="446" t="s">
        <v>2864</v>
      </c>
      <c r="G74" s="440"/>
      <c r="H74" s="470"/>
      <c r="I74" s="493"/>
      <c r="K74" s="772" t="s">
        <v>3082</v>
      </c>
      <c r="L74" s="873" t="s">
        <v>3083</v>
      </c>
    </row>
    <row r="75" spans="1:12" s="478" customFormat="1" ht="38.25">
      <c r="A75" s="454"/>
      <c r="B75" s="455"/>
      <c r="C75" s="456" t="s">
        <v>3084</v>
      </c>
      <c r="D75" s="457" t="s">
        <v>3085</v>
      </c>
      <c r="E75" s="452" t="s">
        <v>3086</v>
      </c>
      <c r="F75" s="446" t="s">
        <v>2864</v>
      </c>
      <c r="G75" s="440"/>
      <c r="H75" s="470"/>
      <c r="I75" s="493"/>
      <c r="K75" s="772" t="s">
        <v>3082</v>
      </c>
      <c r="L75" s="873" t="s">
        <v>3083</v>
      </c>
    </row>
    <row r="76" spans="1:12" s="478" customFormat="1" ht="38.25">
      <c r="A76" s="454"/>
      <c r="B76" s="498"/>
      <c r="C76" s="456" t="s">
        <v>3087</v>
      </c>
      <c r="D76" s="457" t="s">
        <v>3088</v>
      </c>
      <c r="E76" s="452" t="s">
        <v>3089</v>
      </c>
      <c r="F76" s="446" t="s">
        <v>2864</v>
      </c>
      <c r="G76" s="440"/>
      <c r="H76" s="470"/>
      <c r="I76" s="493"/>
      <c r="K76" s="772" t="s">
        <v>3082</v>
      </c>
      <c r="L76" s="873" t="s">
        <v>3083</v>
      </c>
    </row>
    <row r="77" spans="1:12" s="478" customFormat="1" ht="38.25">
      <c r="A77" s="454"/>
      <c r="B77" s="498"/>
      <c r="C77" s="456" t="s">
        <v>3090</v>
      </c>
      <c r="D77" s="457" t="s">
        <v>3091</v>
      </c>
      <c r="E77" s="452" t="s">
        <v>3092</v>
      </c>
      <c r="F77" s="446" t="s">
        <v>2864</v>
      </c>
      <c r="G77" s="440"/>
      <c r="H77" s="470"/>
      <c r="I77" s="493"/>
      <c r="K77" s="772" t="s">
        <v>3082</v>
      </c>
      <c r="L77" s="873" t="s">
        <v>3083</v>
      </c>
    </row>
    <row r="78" spans="1:12" s="478" customFormat="1" ht="51">
      <c r="A78" s="454"/>
      <c r="B78" s="498"/>
      <c r="C78" s="461" t="s">
        <v>3093</v>
      </c>
      <c r="D78" s="457" t="s">
        <v>3094</v>
      </c>
      <c r="E78" s="452" t="s">
        <v>3095</v>
      </c>
      <c r="F78" s="446" t="s">
        <v>2853</v>
      </c>
      <c r="G78" s="499" t="s">
        <v>2854</v>
      </c>
      <c r="H78" s="470"/>
      <c r="I78" s="493"/>
      <c r="K78" s="716" t="str">
        <f>'Assessment Sheet'!G147</f>
        <v>Yes</v>
      </c>
      <c r="L78" s="511" t="s">
        <v>3096</v>
      </c>
    </row>
    <row r="79" spans="1:12" s="478" customFormat="1" ht="76.5">
      <c r="A79" s="435"/>
      <c r="B79" s="443"/>
      <c r="C79" s="456" t="s">
        <v>3097</v>
      </c>
      <c r="D79" s="551" t="s">
        <v>3098</v>
      </c>
      <c r="E79" s="452" t="s">
        <v>3099</v>
      </c>
      <c r="F79" s="446" t="s">
        <v>2853</v>
      </c>
      <c r="G79" s="499" t="s">
        <v>2854</v>
      </c>
      <c r="H79" s="470"/>
      <c r="I79" s="527"/>
      <c r="K79" s="716" t="str">
        <f>'Assessment Sheet'!G147</f>
        <v>Yes</v>
      </c>
      <c r="L79" s="511" t="s">
        <v>3096</v>
      </c>
    </row>
    <row r="80" spans="1:12" s="478" customFormat="1" ht="25.5">
      <c r="A80" s="454"/>
      <c r="B80" s="455"/>
      <c r="C80" s="456" t="s">
        <v>3100</v>
      </c>
      <c r="D80" s="457" t="s">
        <v>3101</v>
      </c>
      <c r="E80" s="452" t="s">
        <v>3102</v>
      </c>
      <c r="F80" s="476" t="s">
        <v>2853</v>
      </c>
      <c r="G80" s="499" t="s">
        <v>2854</v>
      </c>
      <c r="H80" s="500"/>
      <c r="I80" s="561"/>
      <c r="K80" s="772" t="s">
        <v>3082</v>
      </c>
      <c r="L80" s="873" t="s">
        <v>3103</v>
      </c>
    </row>
    <row r="81" spans="1:13" s="478" customFormat="1" ht="102">
      <c r="A81" s="454"/>
      <c r="B81" s="455"/>
      <c r="C81" s="456" t="s">
        <v>3104</v>
      </c>
      <c r="D81" s="457" t="s">
        <v>3105</v>
      </c>
      <c r="E81" s="452" t="s">
        <v>3106</v>
      </c>
      <c r="F81" s="476" t="s">
        <v>2864</v>
      </c>
      <c r="G81" s="447"/>
      <c r="H81" s="492" t="s">
        <v>3107</v>
      </c>
      <c r="I81" s="542"/>
      <c r="K81" s="772" t="s">
        <v>3082</v>
      </c>
      <c r="L81" s="873" t="s">
        <v>3103</v>
      </c>
    </row>
    <row r="82" spans="1:13" s="478" customFormat="1" ht="89.25">
      <c r="A82" s="454"/>
      <c r="B82" s="455"/>
      <c r="C82" s="456" t="s">
        <v>3108</v>
      </c>
      <c r="D82" s="457" t="s">
        <v>3109</v>
      </c>
      <c r="E82" s="452" t="s">
        <v>3110</v>
      </c>
      <c r="F82" s="476" t="s">
        <v>2853</v>
      </c>
      <c r="G82" s="499" t="s">
        <v>2854</v>
      </c>
      <c r="H82" s="492"/>
      <c r="I82" s="493"/>
      <c r="K82" s="716" t="str">
        <f>'Assessment Sheet'!G147</f>
        <v>Yes</v>
      </c>
      <c r="L82" s="511" t="s">
        <v>3096</v>
      </c>
    </row>
    <row r="83" spans="1:13" s="478" customFormat="1" ht="25.5">
      <c r="A83" s="454"/>
      <c r="B83" s="455"/>
      <c r="C83" s="506" t="s">
        <v>3111</v>
      </c>
      <c r="D83" s="507" t="s">
        <v>3112</v>
      </c>
      <c r="E83" s="445" t="s">
        <v>3113</v>
      </c>
      <c r="F83" s="482" t="s">
        <v>2853</v>
      </c>
      <c r="G83" s="499" t="s">
        <v>2854</v>
      </c>
      <c r="H83" s="492"/>
      <c r="I83" s="493"/>
      <c r="K83" s="772" t="s">
        <v>3082</v>
      </c>
      <c r="L83" s="873" t="s">
        <v>3103</v>
      </c>
    </row>
    <row r="84" spans="1:13" s="478" customFormat="1" ht="114.75">
      <c r="A84" s="454"/>
      <c r="B84" s="455"/>
      <c r="C84" s="506" t="s">
        <v>3114</v>
      </c>
      <c r="D84" s="507" t="s">
        <v>3115</v>
      </c>
      <c r="E84" s="445" t="s">
        <v>3116</v>
      </c>
      <c r="F84" s="439" t="s">
        <v>2864</v>
      </c>
      <c r="G84" s="447"/>
      <c r="H84" s="492" t="s">
        <v>3117</v>
      </c>
      <c r="I84" s="527"/>
      <c r="K84" s="772" t="s">
        <v>3082</v>
      </c>
      <c r="L84" s="873" t="s">
        <v>3103</v>
      </c>
    </row>
    <row r="85" spans="1:13" s="478" customFormat="1" ht="51">
      <c r="A85" s="454"/>
      <c r="B85" s="455"/>
      <c r="C85" s="506" t="s">
        <v>3118</v>
      </c>
      <c r="D85" s="562" t="s">
        <v>3119</v>
      </c>
      <c r="E85" s="472" t="s">
        <v>3120</v>
      </c>
      <c r="F85" s="544" t="s">
        <v>2853</v>
      </c>
      <c r="G85" s="499" t="s">
        <v>2854</v>
      </c>
      <c r="H85" s="492"/>
      <c r="I85" s="563"/>
      <c r="K85" s="716" t="str">
        <f>'Assessment Sheet'!G147</f>
        <v>Yes</v>
      </c>
      <c r="L85" s="511" t="s">
        <v>3121</v>
      </c>
    </row>
    <row r="86" spans="1:13" ht="115.5" thickBot="1">
      <c r="A86" s="454"/>
      <c r="B86" s="498"/>
      <c r="C86" s="506" t="s">
        <v>3122</v>
      </c>
      <c r="D86" s="507" t="s">
        <v>3123</v>
      </c>
      <c r="E86" s="554" t="s">
        <v>3124</v>
      </c>
      <c r="F86" s="497" t="s">
        <v>2864</v>
      </c>
      <c r="G86" s="499"/>
      <c r="H86" s="530"/>
      <c r="I86" s="542"/>
      <c r="J86" s="478"/>
      <c r="K86" s="716" t="str">
        <f>'Assessment Sheet'!G219</f>
        <v>Partial</v>
      </c>
      <c r="L86" s="511" t="s">
        <v>3125</v>
      </c>
      <c r="M86" s="478"/>
    </row>
    <row r="87" spans="1:13" ht="102">
      <c r="A87" s="564" t="s">
        <v>3126</v>
      </c>
      <c r="B87" s="531"/>
      <c r="C87" s="546"/>
      <c r="D87" s="547" t="s">
        <v>3127</v>
      </c>
      <c r="E87" s="534"/>
      <c r="F87" s="519"/>
      <c r="G87" s="548"/>
      <c r="H87" s="535"/>
      <c r="I87" s="536"/>
      <c r="J87" s="478"/>
      <c r="K87" s="712"/>
      <c r="L87" s="713"/>
      <c r="M87" s="478"/>
    </row>
    <row r="88" spans="1:13" s="478" customFormat="1" ht="38.25">
      <c r="A88" s="454"/>
      <c r="B88" s="455"/>
      <c r="C88" s="456" t="s">
        <v>3128</v>
      </c>
      <c r="D88" s="457" t="s">
        <v>3129</v>
      </c>
      <c r="E88" s="445" t="s">
        <v>3130</v>
      </c>
      <c r="F88" s="446" t="s">
        <v>2864</v>
      </c>
      <c r="G88" s="447"/>
      <c r="H88" s="492"/>
      <c r="I88" s="493"/>
      <c r="K88" s="716" t="str">
        <f>'Assessment Sheet'!G230</f>
        <v>Yes</v>
      </c>
      <c r="L88" s="511" t="s">
        <v>3131</v>
      </c>
    </row>
    <row r="89" spans="1:13" s="478" customFormat="1" ht="53.65" customHeight="1">
      <c r="A89" s="454"/>
      <c r="B89" s="498"/>
      <c r="C89" s="456" t="s">
        <v>3132</v>
      </c>
      <c r="D89" s="457" t="s">
        <v>3133</v>
      </c>
      <c r="E89" s="445" t="s">
        <v>3134</v>
      </c>
      <c r="F89" s="446" t="s">
        <v>2853</v>
      </c>
      <c r="G89" s="499" t="s">
        <v>2854</v>
      </c>
      <c r="H89" s="492"/>
      <c r="I89" s="493"/>
      <c r="K89" s="716" t="str">
        <f>'Assessment Sheet'!G240</f>
        <v>Yes</v>
      </c>
      <c r="L89" s="511" t="s">
        <v>3135</v>
      </c>
    </row>
    <row r="90" spans="1:13" s="478" customFormat="1" ht="37.5" customHeight="1">
      <c r="A90" s="454"/>
      <c r="B90" s="498"/>
      <c r="C90" s="456" t="s">
        <v>3136</v>
      </c>
      <c r="D90" s="457" t="s">
        <v>3137</v>
      </c>
      <c r="E90" s="445" t="s">
        <v>3138</v>
      </c>
      <c r="F90" s="446" t="s">
        <v>2864</v>
      </c>
      <c r="G90" s="499"/>
      <c r="H90" s="530"/>
      <c r="I90" s="493"/>
      <c r="K90" s="716" t="str">
        <f>'Assessment Sheet'!G235</f>
        <v>Yes</v>
      </c>
      <c r="L90" s="511" t="s">
        <v>3139</v>
      </c>
    </row>
    <row r="91" spans="1:13" s="478" customFormat="1" ht="49.15" customHeight="1" thickBot="1">
      <c r="A91" s="565"/>
      <c r="B91" s="498"/>
      <c r="C91" s="506" t="s">
        <v>3140</v>
      </c>
      <c r="D91" s="507" t="s">
        <v>3141</v>
      </c>
      <c r="E91" s="472" t="s">
        <v>3142</v>
      </c>
      <c r="F91" s="544" t="s">
        <v>2864</v>
      </c>
      <c r="G91" s="499"/>
      <c r="H91" s="530"/>
      <c r="I91" s="493"/>
      <c r="J91" s="424"/>
      <c r="K91" s="716" t="str">
        <f>'Assessment Sheet'!G251</f>
        <v>Yes</v>
      </c>
      <c r="L91" s="511" t="s">
        <v>3143</v>
      </c>
      <c r="M91" s="424"/>
    </row>
    <row r="92" spans="1:13" s="478" customFormat="1" ht="153">
      <c r="A92" s="435" t="s">
        <v>3144</v>
      </c>
      <c r="B92" s="531"/>
      <c r="C92" s="516"/>
      <c r="D92" s="547" t="s">
        <v>3145</v>
      </c>
      <c r="E92" s="534"/>
      <c r="F92" s="519"/>
      <c r="G92" s="520"/>
      <c r="H92" s="559"/>
      <c r="I92" s="566"/>
      <c r="J92" s="424"/>
      <c r="K92" s="712"/>
      <c r="L92" s="713"/>
      <c r="M92" s="424"/>
    </row>
    <row r="93" spans="1:13" s="478" customFormat="1" ht="38.25">
      <c r="A93" s="435"/>
      <c r="B93" s="484"/>
      <c r="C93" s="456" t="s">
        <v>3146</v>
      </c>
      <c r="D93" s="457" t="s">
        <v>3147</v>
      </c>
      <c r="E93" s="445" t="s">
        <v>3148</v>
      </c>
      <c r="F93" s="446" t="s">
        <v>2864</v>
      </c>
      <c r="G93" s="567"/>
      <c r="H93" s="441"/>
      <c r="I93" s="561"/>
      <c r="K93" s="716" t="str">
        <f>'Assessment Sheet'!G440</f>
        <v>Yes</v>
      </c>
      <c r="L93" s="511" t="s">
        <v>3149</v>
      </c>
    </row>
    <row r="94" spans="1:13" s="478" customFormat="1" ht="51">
      <c r="A94" s="454"/>
      <c r="B94" s="455"/>
      <c r="C94" s="456" t="s">
        <v>3150</v>
      </c>
      <c r="D94" s="550" t="s">
        <v>3151</v>
      </c>
      <c r="E94" s="445" t="s">
        <v>3152</v>
      </c>
      <c r="F94" s="446" t="s">
        <v>2864</v>
      </c>
      <c r="G94" s="567"/>
      <c r="H94" s="441"/>
      <c r="I94" s="542"/>
      <c r="K94" s="716" t="str">
        <f>'Assessment Sheet'!G263</f>
        <v>Yes</v>
      </c>
      <c r="L94" s="511" t="s">
        <v>3153</v>
      </c>
    </row>
    <row r="95" spans="1:13" s="478" customFormat="1" ht="114.75">
      <c r="A95" s="454"/>
      <c r="B95" s="455"/>
      <c r="C95" s="456" t="s">
        <v>3154</v>
      </c>
      <c r="D95" s="457" t="s">
        <v>3155</v>
      </c>
      <c r="E95" s="445" t="s">
        <v>3156</v>
      </c>
      <c r="F95" s="446" t="s">
        <v>2864</v>
      </c>
      <c r="G95" s="447"/>
      <c r="H95" s="492"/>
      <c r="I95" s="493"/>
      <c r="K95" s="716" t="str">
        <f>'Assessment Sheet'!G263</f>
        <v>Yes</v>
      </c>
      <c r="L95" s="511" t="s">
        <v>3153</v>
      </c>
    </row>
    <row r="96" spans="1:13" s="478" customFormat="1" ht="25.5">
      <c r="A96" s="454"/>
      <c r="B96" s="455"/>
      <c r="C96" s="461" t="s">
        <v>3157</v>
      </c>
      <c r="D96" s="457" t="s">
        <v>3158</v>
      </c>
      <c r="E96" s="445" t="s">
        <v>3159</v>
      </c>
      <c r="F96" s="446" t="s">
        <v>2853</v>
      </c>
      <c r="G96" s="499" t="s">
        <v>2854</v>
      </c>
      <c r="H96" s="492"/>
      <c r="I96" s="493"/>
      <c r="K96" s="716" t="str">
        <f>'Assessment Sheet'!G443</f>
        <v>Yes</v>
      </c>
      <c r="L96" s="511" t="s">
        <v>3160</v>
      </c>
    </row>
    <row r="97" spans="1:13" s="478" customFormat="1" ht="38.25">
      <c r="A97" s="454"/>
      <c r="B97" s="455"/>
      <c r="C97" s="461" t="s">
        <v>3161</v>
      </c>
      <c r="D97" s="466" t="s">
        <v>3162</v>
      </c>
      <c r="E97" s="445" t="s">
        <v>3163</v>
      </c>
      <c r="F97" s="439" t="s">
        <v>2853</v>
      </c>
      <c r="G97" s="440" t="s">
        <v>2854</v>
      </c>
      <c r="H97" s="470"/>
      <c r="I97" s="493"/>
      <c r="K97" s="716" t="str">
        <f>'Assessment Sheet'!G443</f>
        <v>Yes</v>
      </c>
      <c r="L97" s="511" t="s">
        <v>3160</v>
      </c>
    </row>
    <row r="98" spans="1:13" ht="229.5">
      <c r="A98" s="454"/>
      <c r="B98" s="498" t="s">
        <v>3164</v>
      </c>
      <c r="C98" s="461"/>
      <c r="D98" s="486" t="s">
        <v>3165</v>
      </c>
      <c r="E98" s="502"/>
      <c r="F98" s="544"/>
      <c r="G98" s="488"/>
      <c r="H98" s="489"/>
      <c r="I98" s="536"/>
      <c r="J98" s="478"/>
      <c r="K98" s="712"/>
      <c r="L98" s="713"/>
      <c r="M98" s="478"/>
    </row>
    <row r="99" spans="1:13" s="478" customFormat="1" ht="89.25">
      <c r="A99" s="568"/>
      <c r="B99" s="1312"/>
      <c r="C99" s="1332" t="s">
        <v>3166</v>
      </c>
      <c r="D99" s="1316" t="s">
        <v>3167</v>
      </c>
      <c r="E99" s="554" t="s">
        <v>3168</v>
      </c>
      <c r="F99" s="1334" t="s">
        <v>2864</v>
      </c>
      <c r="G99" s="1320"/>
      <c r="H99" s="1322"/>
      <c r="I99" s="1336"/>
      <c r="K99" s="1367" t="str">
        <f>'Assessment Sheet'!G232</f>
        <v>Yes</v>
      </c>
      <c r="L99" s="1369" t="s">
        <v>3050</v>
      </c>
    </row>
    <row r="100" spans="1:13" s="478" customFormat="1" ht="25.5">
      <c r="A100" s="569"/>
      <c r="B100" s="1313"/>
      <c r="C100" s="1333"/>
      <c r="D100" s="1317"/>
      <c r="E100" s="541" t="s">
        <v>2897</v>
      </c>
      <c r="F100" s="1335"/>
      <c r="G100" s="1321"/>
      <c r="H100" s="1323"/>
      <c r="I100" s="1337"/>
      <c r="K100" s="1368"/>
      <c r="L100" s="1370"/>
    </row>
    <row r="101" spans="1:13" s="478" customFormat="1" ht="63.75">
      <c r="A101" s="569"/>
      <c r="B101" s="1409"/>
      <c r="C101" s="1332" t="s">
        <v>3169</v>
      </c>
      <c r="D101" s="1356" t="s">
        <v>3170</v>
      </c>
      <c r="E101" s="502" t="s">
        <v>3042</v>
      </c>
      <c r="F101" s="1358" t="s">
        <v>2864</v>
      </c>
      <c r="G101" s="1320"/>
      <c r="H101" s="1322"/>
      <c r="I101" s="1391"/>
      <c r="J101" s="424"/>
      <c r="K101" s="1367" t="str">
        <f>'Assessment Sheet'!G232</f>
        <v>Yes</v>
      </c>
      <c r="L101" s="1369" t="s">
        <v>3050</v>
      </c>
      <c r="M101" s="424"/>
    </row>
    <row r="102" spans="1:13" s="478" customFormat="1" ht="25.5">
      <c r="A102" s="569"/>
      <c r="B102" s="1408"/>
      <c r="C102" s="1333"/>
      <c r="D102" s="1357"/>
      <c r="E102" s="571" t="s">
        <v>2897</v>
      </c>
      <c r="F102" s="1359"/>
      <c r="G102" s="1321"/>
      <c r="H102" s="1323"/>
      <c r="I102" s="1392"/>
      <c r="J102" s="424"/>
      <c r="K102" s="1368"/>
      <c r="L102" s="1370"/>
      <c r="M102" s="424"/>
    </row>
    <row r="103" spans="1:13" s="478" customFormat="1" ht="76.5">
      <c r="A103" s="569"/>
      <c r="B103" s="1408"/>
      <c r="C103" s="1332" t="s">
        <v>3171</v>
      </c>
      <c r="D103" s="1316" t="s">
        <v>3172</v>
      </c>
      <c r="E103" s="554" t="s">
        <v>3173</v>
      </c>
      <c r="F103" s="1334" t="s">
        <v>2864</v>
      </c>
      <c r="G103" s="1320"/>
      <c r="H103" s="1322"/>
      <c r="I103" s="1389"/>
      <c r="K103" s="1367" t="str">
        <f>'Assessment Sheet'!G240</f>
        <v>Yes</v>
      </c>
      <c r="L103" s="1410" t="s">
        <v>3174</v>
      </c>
    </row>
    <row r="104" spans="1:13" s="478" customFormat="1" ht="25.5">
      <c r="A104" s="569"/>
      <c r="B104" s="1408"/>
      <c r="C104" s="1333"/>
      <c r="D104" s="1317"/>
      <c r="E104" s="541" t="s">
        <v>2897</v>
      </c>
      <c r="F104" s="1335"/>
      <c r="G104" s="1321"/>
      <c r="H104" s="1323"/>
      <c r="I104" s="1390"/>
      <c r="K104" s="1368"/>
      <c r="L104" s="1411"/>
    </row>
    <row r="105" spans="1:13" s="478" customFormat="1" ht="54.6" customHeight="1">
      <c r="A105" s="569"/>
      <c r="B105" s="572"/>
      <c r="C105" s="479" t="s">
        <v>3175</v>
      </c>
      <c r="D105" s="466" t="s">
        <v>3176</v>
      </c>
      <c r="E105" s="452" t="s">
        <v>3177</v>
      </c>
      <c r="F105" s="439" t="s">
        <v>2853</v>
      </c>
      <c r="G105" s="499" t="s">
        <v>2854</v>
      </c>
      <c r="H105" s="470"/>
      <c r="I105" s="573"/>
      <c r="K105" s="716" t="str">
        <f>'Assessment Sheet'!G232</f>
        <v>Yes</v>
      </c>
      <c r="L105" s="494" t="s">
        <v>3178</v>
      </c>
    </row>
    <row r="106" spans="1:13" ht="63.75">
      <c r="A106" s="569"/>
      <c r="B106" s="572"/>
      <c r="C106" s="557" t="s">
        <v>3179</v>
      </c>
      <c r="D106" s="466" t="s">
        <v>3180</v>
      </c>
      <c r="E106" s="445" t="s">
        <v>3181</v>
      </c>
      <c r="F106" s="439" t="s">
        <v>2853</v>
      </c>
      <c r="G106" s="499" t="s">
        <v>2854</v>
      </c>
      <c r="H106" s="470"/>
      <c r="I106" s="573"/>
      <c r="J106" s="478"/>
      <c r="K106" s="716" t="str">
        <f>'Assessment Sheet'!G115</f>
        <v>No</v>
      </c>
      <c r="L106" s="494" t="s">
        <v>3045</v>
      </c>
      <c r="M106" s="478"/>
    </row>
    <row r="107" spans="1:13" s="478" customFormat="1" ht="45">
      <c r="A107" s="569"/>
      <c r="B107" s="572"/>
      <c r="C107" s="557" t="s">
        <v>3182</v>
      </c>
      <c r="D107" s="466" t="s">
        <v>3183</v>
      </c>
      <c r="E107" s="445" t="s">
        <v>3184</v>
      </c>
      <c r="F107" s="439" t="s">
        <v>2864</v>
      </c>
      <c r="G107" s="440"/>
      <c r="H107" s="470" t="s">
        <v>3185</v>
      </c>
      <c r="I107" s="573"/>
      <c r="K107" s="772" t="s">
        <v>3186</v>
      </c>
      <c r="L107" s="874" t="s">
        <v>3187</v>
      </c>
    </row>
    <row r="108" spans="1:13" s="478" customFormat="1" ht="30">
      <c r="A108" s="569"/>
      <c r="B108" s="572"/>
      <c r="C108" s="557" t="s">
        <v>3188</v>
      </c>
      <c r="D108" s="466" t="s">
        <v>3189</v>
      </c>
      <c r="E108" s="445" t="s">
        <v>3190</v>
      </c>
      <c r="F108" s="439" t="s">
        <v>2853</v>
      </c>
      <c r="G108" s="499" t="s">
        <v>2854</v>
      </c>
      <c r="H108" s="470"/>
      <c r="I108" s="573"/>
      <c r="K108" s="716" t="str">
        <f>'Assessment Sheet'!G115</f>
        <v>No</v>
      </c>
      <c r="L108" s="494" t="s">
        <v>3045</v>
      </c>
    </row>
    <row r="109" spans="1:13" s="478" customFormat="1" ht="30.75" thickBot="1">
      <c r="A109" s="569"/>
      <c r="B109" s="572"/>
      <c r="C109" s="495" t="s">
        <v>3191</v>
      </c>
      <c r="D109" s="574" t="s">
        <v>3192</v>
      </c>
      <c r="E109" s="472" t="s">
        <v>3193</v>
      </c>
      <c r="F109" s="503" t="s">
        <v>2853</v>
      </c>
      <c r="G109" s="499" t="s">
        <v>2854</v>
      </c>
      <c r="H109" s="474"/>
      <c r="I109" s="460"/>
      <c r="J109" s="424"/>
      <c r="K109" s="716" t="str">
        <f>'Assessment Sheet'!G115</f>
        <v>No</v>
      </c>
      <c r="L109" s="494" t="s">
        <v>3045</v>
      </c>
      <c r="M109" s="424"/>
    </row>
    <row r="110" spans="1:13" ht="191.25">
      <c r="A110" s="569"/>
      <c r="B110" s="575" t="s">
        <v>3194</v>
      </c>
      <c r="C110" s="532"/>
      <c r="D110" s="576" t="s">
        <v>3195</v>
      </c>
      <c r="E110" s="534"/>
      <c r="F110" s="519"/>
      <c r="G110" s="577"/>
      <c r="H110" s="559"/>
      <c r="I110" s="578"/>
      <c r="J110" s="478"/>
      <c r="K110" s="712"/>
      <c r="L110" s="713"/>
      <c r="M110" s="478"/>
    </row>
    <row r="111" spans="1:13" ht="225">
      <c r="A111" s="579"/>
      <c r="B111" s="580"/>
      <c r="C111" s="479" t="s">
        <v>3196</v>
      </c>
      <c r="D111" s="538" t="s">
        <v>3197</v>
      </c>
      <c r="E111" s="452" t="s">
        <v>3198</v>
      </c>
      <c r="F111" s="446" t="s">
        <v>2868</v>
      </c>
      <c r="G111" s="440" t="s">
        <v>3199</v>
      </c>
      <c r="H111" s="470" t="s">
        <v>3200</v>
      </c>
      <c r="I111" s="573"/>
      <c r="J111" s="478"/>
      <c r="K111" s="716" t="str">
        <f>'Assessment Sheet'!G348</f>
        <v>Yes</v>
      </c>
      <c r="L111" s="511" t="s">
        <v>3201</v>
      </c>
      <c r="M111" s="478"/>
    </row>
    <row r="112" spans="1:13" ht="63.75">
      <c r="A112" s="581"/>
      <c r="B112" s="580"/>
      <c r="C112" s="461" t="s">
        <v>3202</v>
      </c>
      <c r="D112" s="457" t="s">
        <v>3203</v>
      </c>
      <c r="E112" s="445" t="s">
        <v>3204</v>
      </c>
      <c r="F112" s="446" t="s">
        <v>2853</v>
      </c>
      <c r="G112" s="499" t="s">
        <v>2854</v>
      </c>
      <c r="H112" s="467"/>
      <c r="I112" s="573"/>
      <c r="J112" s="478"/>
      <c r="K112" s="716" t="str">
        <f>'Assessment Sheet'!G348</f>
        <v>Yes</v>
      </c>
      <c r="L112" s="511" t="s">
        <v>3205</v>
      </c>
      <c r="M112" s="478"/>
    </row>
    <row r="113" spans="1:12" ht="120">
      <c r="A113" s="581"/>
      <c r="B113" s="582"/>
      <c r="C113" s="543" t="s">
        <v>3206</v>
      </c>
      <c r="D113" s="507" t="s">
        <v>3207</v>
      </c>
      <c r="E113" s="472" t="s">
        <v>3208</v>
      </c>
      <c r="F113" s="446" t="s">
        <v>2853</v>
      </c>
      <c r="G113" s="499" t="s">
        <v>2854</v>
      </c>
      <c r="H113" s="470"/>
      <c r="I113" s="460"/>
      <c r="K113" s="716" t="str">
        <f>'Assessment Sheet'!G348</f>
        <v>Yes</v>
      </c>
      <c r="L113" s="511" t="s">
        <v>3209</v>
      </c>
    </row>
    <row r="114" spans="1:12" ht="38.25">
      <c r="A114" s="581"/>
      <c r="B114" s="580"/>
      <c r="C114" s="479" t="s">
        <v>3210</v>
      </c>
      <c r="D114" s="466" t="s">
        <v>3211</v>
      </c>
      <c r="E114" s="445" t="s">
        <v>3212</v>
      </c>
      <c r="F114" s="446" t="s">
        <v>2853</v>
      </c>
      <c r="G114" s="499" t="s">
        <v>2854</v>
      </c>
      <c r="H114" s="470"/>
      <c r="I114" s="460"/>
      <c r="K114" s="716" t="str">
        <f>'Assessment Sheet'!G348</f>
        <v>Yes</v>
      </c>
      <c r="L114" s="511" t="s">
        <v>3213</v>
      </c>
    </row>
    <row r="115" spans="1:12" ht="64.5" thickBot="1">
      <c r="A115" s="581"/>
      <c r="B115" s="580"/>
      <c r="C115" s="461" t="s">
        <v>3214</v>
      </c>
      <c r="D115" s="457" t="s">
        <v>3215</v>
      </c>
      <c r="E115" s="445" t="s">
        <v>3216</v>
      </c>
      <c r="F115" s="446" t="s">
        <v>2853</v>
      </c>
      <c r="G115" s="499" t="s">
        <v>2854</v>
      </c>
      <c r="H115" s="470"/>
      <c r="I115" s="460"/>
      <c r="K115" s="716" t="str">
        <f>'Assessment Sheet'!G348</f>
        <v>Yes</v>
      </c>
      <c r="L115" s="511" t="s">
        <v>3213</v>
      </c>
    </row>
    <row r="116" spans="1:12" ht="95.25" thickBot="1">
      <c r="A116" s="583" t="s">
        <v>3217</v>
      </c>
      <c r="B116" s="584" t="s">
        <v>3218</v>
      </c>
      <c r="C116" s="585"/>
      <c r="D116" s="586" t="s">
        <v>3219</v>
      </c>
      <c r="E116" s="587"/>
      <c r="F116" s="588" t="s">
        <v>2853</v>
      </c>
      <c r="G116" s="473" t="s">
        <v>2854</v>
      </c>
      <c r="H116" s="589"/>
      <c r="I116" s="570"/>
      <c r="K116" s="714"/>
      <c r="L116" s="715"/>
    </row>
    <row r="117" spans="1:12" ht="15.6" customHeight="1">
      <c r="A117" s="590"/>
      <c r="B117" s="1393" t="s">
        <v>3220</v>
      </c>
      <c r="C117" s="1396"/>
      <c r="D117" s="1399" t="s">
        <v>3221</v>
      </c>
      <c r="E117" s="1400"/>
      <c r="F117" s="1400"/>
      <c r="G117" s="1400"/>
      <c r="H117" s="1400"/>
      <c r="I117" s="1401"/>
    </row>
    <row r="118" spans="1:12" ht="15.75">
      <c r="A118" s="590"/>
      <c r="B118" s="1394"/>
      <c r="C118" s="1397"/>
      <c r="D118" s="1402"/>
      <c r="E118" s="1403"/>
      <c r="F118" s="1403"/>
      <c r="G118" s="1403"/>
      <c r="H118" s="1403"/>
      <c r="I118" s="1404"/>
    </row>
    <row r="119" spans="1:12" ht="16.5" thickBot="1">
      <c r="A119" s="590"/>
      <c r="B119" s="1395"/>
      <c r="C119" s="1398"/>
      <c r="D119" s="1405"/>
      <c r="E119" s="1406"/>
      <c r="F119" s="1406"/>
      <c r="G119" s="1406"/>
      <c r="H119" s="1406"/>
      <c r="I119" s="1407"/>
    </row>
    <row r="120" spans="1:12">
      <c r="A120" s="593"/>
      <c r="B120" s="594"/>
      <c r="C120" s="595"/>
      <c r="D120" s="596"/>
      <c r="E120" s="596"/>
      <c r="H120" s="597"/>
      <c r="I120" s="598"/>
    </row>
    <row r="121" spans="1:12" ht="23.65" customHeight="1">
      <c r="A121" s="593"/>
      <c r="B121" s="594"/>
      <c r="C121" s="599"/>
      <c r="D121" s="1383" t="s">
        <v>3222</v>
      </c>
      <c r="E121" s="1386" t="s">
        <v>3223</v>
      </c>
      <c r="F121" s="1387"/>
      <c r="G121" s="1387"/>
      <c r="H121" s="1387"/>
      <c r="I121" s="1388"/>
    </row>
    <row r="122" spans="1:12" ht="23.25">
      <c r="B122" s="594"/>
      <c r="C122" s="601"/>
      <c r="D122" s="1384"/>
      <c r="E122" s="602" t="s">
        <v>3224</v>
      </c>
      <c r="F122" s="603" t="s">
        <v>3225</v>
      </c>
      <c r="G122" s="604"/>
      <c r="H122" s="605"/>
      <c r="I122" s="606"/>
    </row>
    <row r="123" spans="1:12" ht="23.25">
      <c r="A123" s="607"/>
      <c r="B123" s="594"/>
      <c r="C123" s="595"/>
      <c r="D123" s="1385"/>
      <c r="E123" s="608"/>
      <c r="F123" s="609" t="s">
        <v>3226</v>
      </c>
      <c r="G123" s="610"/>
      <c r="H123" s="611"/>
      <c r="I123" s="612"/>
    </row>
  </sheetData>
  <autoFilter ref="K1:K123" xr:uid="{690F723F-8DD7-4817-9F0C-9D275A7BAB2F}"/>
  <mergeCells count="114">
    <mergeCell ref="L101:L102"/>
    <mergeCell ref="K101:K102"/>
    <mergeCell ref="L103:L104"/>
    <mergeCell ref="K103:K104"/>
    <mergeCell ref="K28:L29"/>
    <mergeCell ref="K30:L31"/>
    <mergeCell ref="K34:L34"/>
    <mergeCell ref="K32:L32"/>
    <mergeCell ref="K33:L33"/>
    <mergeCell ref="K35:L35"/>
    <mergeCell ref="K26:L26"/>
    <mergeCell ref="K27:L27"/>
    <mergeCell ref="D121:D123"/>
    <mergeCell ref="E121:I121"/>
    <mergeCell ref="I103:I104"/>
    <mergeCell ref="H101:H102"/>
    <mergeCell ref="I101:I102"/>
    <mergeCell ref="B117:B119"/>
    <mergeCell ref="C117:C119"/>
    <mergeCell ref="D117:I119"/>
    <mergeCell ref="B103:B104"/>
    <mergeCell ref="C103:C104"/>
    <mergeCell ref="D103:D104"/>
    <mergeCell ref="F103:F104"/>
    <mergeCell ref="G103:G104"/>
    <mergeCell ref="H103:H104"/>
    <mergeCell ref="B101:B102"/>
    <mergeCell ref="C101:C102"/>
    <mergeCell ref="D101:D102"/>
    <mergeCell ref="F101:F102"/>
    <mergeCell ref="G101:G102"/>
    <mergeCell ref="B99:B100"/>
    <mergeCell ref="C99:C100"/>
    <mergeCell ref="D99:D100"/>
    <mergeCell ref="F99:F100"/>
    <mergeCell ref="G99:G100"/>
    <mergeCell ref="H99:H100"/>
    <mergeCell ref="I99:I100"/>
    <mergeCell ref="K99:K100"/>
    <mergeCell ref="L99:L100"/>
    <mergeCell ref="I69:I70"/>
    <mergeCell ref="B63:B64"/>
    <mergeCell ref="C63:C64"/>
    <mergeCell ref="D63:D64"/>
    <mergeCell ref="F63:F64"/>
    <mergeCell ref="G63:G64"/>
    <mergeCell ref="H63:H64"/>
    <mergeCell ref="I63:I64"/>
    <mergeCell ref="C69:C70"/>
    <mergeCell ref="D69:D70"/>
    <mergeCell ref="F69:F70"/>
    <mergeCell ref="G69:G70"/>
    <mergeCell ref="H69:H70"/>
    <mergeCell ref="L69:L70"/>
    <mergeCell ref="K69:K70"/>
    <mergeCell ref="A38:A39"/>
    <mergeCell ref="B46:B47"/>
    <mergeCell ref="C46:C47"/>
    <mergeCell ref="D46:D47"/>
    <mergeCell ref="F46:F47"/>
    <mergeCell ref="G46:G47"/>
    <mergeCell ref="H46:H47"/>
    <mergeCell ref="I46:I47"/>
    <mergeCell ref="K37:L37"/>
    <mergeCell ref="K38:L38"/>
    <mergeCell ref="K39:L39"/>
    <mergeCell ref="K40:L40"/>
    <mergeCell ref="K46:K47"/>
    <mergeCell ref="L46:L47"/>
    <mergeCell ref="H28:H29"/>
    <mergeCell ref="I28:I29"/>
    <mergeCell ref="I30:I31"/>
    <mergeCell ref="B33:B34"/>
    <mergeCell ref="C33:C34"/>
    <mergeCell ref="D33:D34"/>
    <mergeCell ref="F33:F34"/>
    <mergeCell ref="G33:G34"/>
    <mergeCell ref="H33:H34"/>
    <mergeCell ref="I33:I34"/>
    <mergeCell ref="B30:B31"/>
    <mergeCell ref="C30:C31"/>
    <mergeCell ref="D30:D31"/>
    <mergeCell ref="F30:F31"/>
    <mergeCell ref="G30:G31"/>
    <mergeCell ref="H30:H31"/>
    <mergeCell ref="B28:B29"/>
    <mergeCell ref="C28:C29"/>
    <mergeCell ref="D28:D29"/>
    <mergeCell ref="F28:F29"/>
    <mergeCell ref="G28:G29"/>
    <mergeCell ref="K19:L19"/>
    <mergeCell ref="K21:L21"/>
    <mergeCell ref="B24:B25"/>
    <mergeCell ref="C24:C25"/>
    <mergeCell ref="D24:D25"/>
    <mergeCell ref="F24:F25"/>
    <mergeCell ref="G24:G25"/>
    <mergeCell ref="H24:H25"/>
    <mergeCell ref="I24:I25"/>
    <mergeCell ref="K20:L20"/>
    <mergeCell ref="K22:L22"/>
    <mergeCell ref="K23:L23"/>
    <mergeCell ref="K24:L25"/>
    <mergeCell ref="K1:L1"/>
    <mergeCell ref="A2:I2"/>
    <mergeCell ref="K2:L2"/>
    <mergeCell ref="B16:B17"/>
    <mergeCell ref="C16:C17"/>
    <mergeCell ref="D16:D17"/>
    <mergeCell ref="F16:F17"/>
    <mergeCell ref="G16:G17"/>
    <mergeCell ref="H16:H17"/>
    <mergeCell ref="I16:I17"/>
    <mergeCell ref="K4:L18"/>
  </mergeCells>
  <conditionalFormatting sqref="G21">
    <cfRule type="expression" dxfId="10" priority="11">
      <formula>$G$20="YES"</formula>
    </cfRule>
  </conditionalFormatting>
  <conditionalFormatting sqref="G38:G40">
    <cfRule type="expression" dxfId="9" priority="10">
      <formula>$G$37="NO"</formula>
    </cfRule>
  </conditionalFormatting>
  <conditionalFormatting sqref="G39:G40">
    <cfRule type="expression" dxfId="8" priority="9">
      <formula>$G$38="Opt-out"</formula>
    </cfRule>
  </conditionalFormatting>
  <conditionalFormatting sqref="G50:G51">
    <cfRule type="expression" dxfId="7" priority="8">
      <formula>$G$49="NO"</formula>
    </cfRule>
  </conditionalFormatting>
  <conditionalFormatting sqref="G54:G55">
    <cfRule type="expression" dxfId="6" priority="7">
      <formula>$G$53="NO"</formula>
    </cfRule>
  </conditionalFormatting>
  <conditionalFormatting sqref="G57">
    <cfRule type="expression" dxfId="5" priority="6">
      <formula>$G$56="YES"</formula>
    </cfRule>
  </conditionalFormatting>
  <conditionalFormatting sqref="G63 G65:G67">
    <cfRule type="expression" dxfId="4" priority="5">
      <formula>$G$62="NO"</formula>
    </cfRule>
  </conditionalFormatting>
  <conditionalFormatting sqref="G69">
    <cfRule type="expression" dxfId="3" priority="4">
      <formula>$G$68="NO"</formula>
    </cfRule>
  </conditionalFormatting>
  <conditionalFormatting sqref="G81">
    <cfRule type="expression" dxfId="2" priority="3">
      <formula>$G$80="YES"</formula>
    </cfRule>
  </conditionalFormatting>
  <conditionalFormatting sqref="G84">
    <cfRule type="expression" dxfId="1" priority="2">
      <formula>$G$83="YES"</formula>
    </cfRule>
  </conditionalFormatting>
  <conditionalFormatting sqref="G107">
    <cfRule type="expression" dxfId="0" priority="1">
      <formula>$G$106="YES"</formula>
    </cfRule>
  </conditionalFormatting>
  <dataValidations count="5">
    <dataValidation type="list" allowBlank="1" showInputMessage="1" showErrorMessage="1" sqref="G8" xr:uid="{F7FAB008-5010-4076-895B-D5D479F119CE}">
      <formula1>"Please select,LTD,LLP,CIC,COP,MTL,CHA,GOV,SOL,PRT,SOC,OTH"</formula1>
    </dataValidation>
    <dataValidation type="list" allowBlank="1" showInputMessage="1" showErrorMessage="1" sqref="G38" xr:uid="{FD20DE08-7813-49A9-B864-3C787BA6237F}">
      <formula1>"Please select,Opt-in,Opt-out"</formula1>
    </dataValidation>
    <dataValidation type="list" allowBlank="1" showInputMessage="1" showErrorMessage="1" sqref="G13" xr:uid="{EC8AA8F3-1D53-4A0C-947F-7E4FF4B6ED60}">
      <formula1>"Please select,Renewal,First Time Application"</formula1>
    </dataValidation>
    <dataValidation type="list" allowBlank="1" showInputMessage="1" showErrorMessage="1" sqref="G5" xr:uid="{6A910737-8E6E-4CAB-B8AE-2A8DE6D7DD56}">
      <formula1>"Please select,Micro,Small,Medium,Large"</formula1>
    </dataValidation>
    <dataValidation type="list" allowBlank="1" showInputMessage="1" showErrorMessage="1" sqref="G4 G112:G116 G20 G37 G42 G44 G52:G54 G56 G60:G62 G72:G73 G78:G80 G82:G83 G85 G89 G96:G97 G105:G106 G48:G50 G108:G109 G67:G68 G16 G18" xr:uid="{977391D9-31F7-452D-A536-3AA0F751AF8D}">
      <formula1>"Please select,YES,NO"</formula1>
    </dataValidation>
  </dataValidations>
  <hyperlinks>
    <hyperlink ref="D4" r:id="rId1" xr:uid="{C86E1A07-4D13-40AB-8625-C7C8D6B1B0F1}"/>
    <hyperlink ref="C7" r:id="rId2" location="A1.1" xr:uid="{7F1E29AB-0AB6-462A-A54F-1E157C3CB81D}"/>
    <hyperlink ref="C9" r:id="rId3" location="A1.3" xr:uid="{CC3371C7-78BA-4464-9FA8-DD35635DBB92}"/>
    <hyperlink ref="C20" r:id="rId4" location="A2.1" xr:uid="{008A83B7-A66B-419F-A15F-C0B4CF0B2D4A}"/>
    <hyperlink ref="C23" r:id="rId5" location="A2.4" xr:uid="{B2DF08E7-119B-4E61-98EC-85ADCED0D9A8}"/>
    <hyperlink ref="C24" r:id="rId6" location="A2.4.1" xr:uid="{05327822-5234-4D5D-8859-BEE69A2D62D4}"/>
    <hyperlink ref="C27" r:id="rId7" location="A2.6" xr:uid="{8DEE1A4F-2270-4C23-AC2A-E9E8F3657D9B}"/>
    <hyperlink ref="C28" r:id="rId8" location="A2.7e" xr:uid="{582182BF-E17F-4FCF-BB62-9F3CE0CBE9CB}"/>
    <hyperlink ref="C32" r:id="rId9" location="A2.8e" xr:uid="{6F606A36-4784-4016-AC10-6B4DD26A027D}"/>
    <hyperlink ref="C33" r:id="rId10" location="A2.9e" xr:uid="{4E5BBBA9-D6D4-4B3A-813D-B30064C98851}"/>
    <hyperlink ref="C35" r:id="rId11" location="A2.10" xr:uid="{306D619E-4586-4F9C-A1ED-8F3EC848945E}"/>
    <hyperlink ref="C43" r:id="rId12" location="A4.1.1" xr:uid="{D55E6432-9B5F-4BF3-AB4D-9053807865FF}"/>
    <hyperlink ref="C44" r:id="rId13" location="A4.2e" xr:uid="{D4F2EFC9-AFD3-40C5-B9BB-49CF4910E324}"/>
    <hyperlink ref="C45" r:id="rId14" location="A4.2.1" xr:uid="{2FFF2822-68EE-4F62-A80D-198EB8C9873D}"/>
    <hyperlink ref="C46" r:id="rId15" location="A4.3" xr:uid="{7260A4E7-B5A4-4C26-8E52-4C7BCAFD6CF3}"/>
    <hyperlink ref="C49" r:id="rId16" location="A4.5" xr:uid="{ADFD49A0-E1E9-4E1B-81A0-0241E5EE8153}"/>
    <hyperlink ref="C51" r:id="rId17" location="A4.6" xr:uid="{4ECEF5F9-0539-49B4-B5E0-0C6F4EB6308D}"/>
    <hyperlink ref="C59" r:id="rId18" location="A5.1" xr:uid="{79EA3CDA-8ECB-4AA7-9066-0DEB79EED5F7}"/>
    <hyperlink ref="C62" r:id="rId19" location="A5.4e" xr:uid="{7F93765F-CA16-4592-8623-E7D362E741BE}"/>
    <hyperlink ref="C65" r:id="rId20" location="A5.6" xr:uid="{9E5B7DC6-B663-4D95-8495-249A48BAB1C0}"/>
    <hyperlink ref="C66" r:id="rId21" location="A5.7e" xr:uid="{71149694-2918-43EA-992A-D099A934828B}"/>
    <hyperlink ref="C68" r:id="rId22" location="A5.10" display="A5.10" xr:uid="{51F7E1E1-EF8C-442A-85F5-14FCF84E88AA}"/>
    <hyperlink ref="C69" r:id="rId23" location="A5.11" display="A5.11" xr:uid="{0D4FBAE6-13DE-4F8B-9780-B5547732890A}"/>
    <hyperlink ref="C72" r:id="rId24" location="A6.1" xr:uid="{77632B2B-02E4-4D70-AEFD-4526B3F51BEC}"/>
    <hyperlink ref="C73" r:id="rId25" location="A6.2" xr:uid="{4BA6AB52-7FB0-425B-9767-FF6B9A2F8224}"/>
    <hyperlink ref="C74" r:id="rId26" location="A6.2" xr:uid="{178DCCB7-8FE3-49D6-A06D-EB526EE4FC2D}"/>
    <hyperlink ref="C75" r:id="rId27" location="A6.2" xr:uid="{63214ED0-732B-4886-9E85-E56A3DB5053D}"/>
    <hyperlink ref="C76" r:id="rId28" location="A6.2" xr:uid="{C2751CA2-771C-4DFB-9746-E6E8B5FA374A}"/>
    <hyperlink ref="C77" r:id="rId29" location="A6.2" xr:uid="{225D2612-3FB1-45AF-A892-B5BA51A685F7}"/>
    <hyperlink ref="C79" r:id="rId30" location="A6.4" xr:uid="{0069FA2B-22DD-427D-BCE1-C1B273C394F4}"/>
    <hyperlink ref="C80" r:id="rId31" location="A6.4" xr:uid="{56B375C5-F6F1-4386-99B0-AF89CB963692}"/>
    <hyperlink ref="C81" r:id="rId32" location="A6.4" xr:uid="{3E7B1A99-C648-4F28-A193-7329535ADE74}"/>
    <hyperlink ref="C82" r:id="rId33" location="A6.5" xr:uid="{0CD711B5-0C1B-4C56-8B7C-0D555DD5AFB1}"/>
    <hyperlink ref="C83" r:id="rId34" location="A6.4" xr:uid="{B8ACAD52-D305-41C2-A078-510F43262B74}"/>
    <hyperlink ref="C84" r:id="rId35" location="A6.4" xr:uid="{8BE09B83-2779-4A42-9F8A-EEB65883C860}"/>
    <hyperlink ref="C85" r:id="rId36" location="A6.6" xr:uid="{6C74B7DE-76D3-496E-93EE-8D129B66C746}"/>
    <hyperlink ref="C86" r:id="rId37" location="A6.7" xr:uid="{B564301D-84C7-4E60-862E-19882D05B29E}"/>
    <hyperlink ref="C88" r:id="rId38" location="A7.1" xr:uid="{2BDFA061-1507-48F2-9B47-827596978094}"/>
    <hyperlink ref="C89" r:id="rId39" location="A7.2" xr:uid="{0CB0CDD2-17A7-46C0-938E-E351F0B4C078}"/>
    <hyperlink ref="C90" r:id="rId40" location="A7.3" xr:uid="{42A373BF-84FC-4E8F-AAA0-C9791E91ADC3}"/>
    <hyperlink ref="C91" r:id="rId41" location="A7.4" xr:uid="{BFF760BD-CA2C-48B2-B021-020F3DDAF1C6}"/>
    <hyperlink ref="C93" r:id="rId42" location="A7.5" xr:uid="{5260F190-7886-4D4C-83B2-E9A54FE9BD04}"/>
    <hyperlink ref="C94" r:id="rId43" location="A7.6" xr:uid="{2DF0D504-82DC-41F9-B139-6C833429E5A8}"/>
    <hyperlink ref="C95" r:id="rId44" location="A7.7" xr:uid="{EC2DD68B-9FC4-4CFD-9CAB-06991774F1BB}"/>
    <hyperlink ref="C99" r:id="rId45" location="A7.10" xr:uid="{F296A8AC-67B5-486D-9F24-8CBE8974FA2C}"/>
    <hyperlink ref="C101" r:id="rId46" location="A7.11" xr:uid="{71592813-5D2D-4402-81B4-87690AE47B94}"/>
    <hyperlink ref="C103" r:id="rId47" location="A7.12" xr:uid="{5B4EAB47-E3E0-4BEB-A238-DEF25A84C617}"/>
    <hyperlink ref="C106" r:id="rId48" location="A7.14" xr:uid="{BFE72359-8A26-4B07-88B9-D35E141FB0FC}"/>
    <hyperlink ref="C107" r:id="rId49" location="A7.15" xr:uid="{59FFEABB-019A-45B5-BC2E-F6A1D57A591D}"/>
    <hyperlink ref="C108" r:id="rId50" location="A7.16" xr:uid="{EFE8F08E-428C-4EE2-9026-D15C0E4CA83E}"/>
    <hyperlink ref="C109" r:id="rId51" location="A7.17" xr:uid="{B2197032-D7C7-4439-AA62-A45FB71AFA6E}"/>
    <hyperlink ref="E100" r:id="rId52" xr:uid="{1D3E97B4-E0DC-4E8F-9E7D-C0E8AABB9DD3}"/>
    <hyperlink ref="E70" r:id="rId53" xr:uid="{07EFDA07-9E16-4B77-AAF0-53D838C835B7}"/>
    <hyperlink ref="E64" r:id="rId54" xr:uid="{B4053CF7-5E83-4FEC-B436-E4F56262E7A1}"/>
    <hyperlink ref="E47" r:id="rId55" xr:uid="{C64EB0F9-B56F-42BE-A299-561D35332BB2}"/>
    <hyperlink ref="E34" r:id="rId56" xr:uid="{DE5AAF6E-A226-47B2-B069-6C61AA4B3C85}"/>
    <hyperlink ref="E31" r:id="rId57" xr:uid="{A95A8307-1D52-4E89-A436-17E90199AE35}"/>
    <hyperlink ref="E29" r:id="rId58" xr:uid="{18458423-8016-40E2-89B8-CFE46B48DF2F}"/>
    <hyperlink ref="E25" r:id="rId59" xr:uid="{BF6946BE-95A7-4F1C-8499-2044916EC634}"/>
    <hyperlink ref="E17" r:id="rId60" xr:uid="{D3F3735A-61E9-4EC4-81E2-D6FF541D1EBA}"/>
    <hyperlink ref="E102" r:id="rId61" xr:uid="{A4F38234-7E30-4F92-BA22-0FF96ACBCA44}"/>
    <hyperlink ref="E104" r:id="rId62" xr:uid="{8D132FA0-9839-4536-9BEB-9A672FC8D855}"/>
  </hyperlinks>
  <pageMargins left="0.7" right="0.7" top="0.75" bottom="0.75" header="0.3" footer="0.3"/>
  <pageSetup paperSize="9" scale="32" orientation="portrait" r:id="rId63"/>
  <colBreaks count="1" manualBreakCount="1">
    <brk id="9" max="1048575" man="1"/>
  </colBreaks>
  <drawing r:id="rId6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09189B-2AC6-45F3-84F1-11F9561190E0}">
  <dimension ref="A16:D32"/>
  <sheetViews>
    <sheetView workbookViewId="0">
      <selection activeCell="K24" sqref="K24"/>
    </sheetView>
  </sheetViews>
  <sheetFormatPr defaultColWidth="12" defaultRowHeight="15.75"/>
  <cols>
    <col min="1" max="1" width="25.5703125" style="655" bestFit="1" customWidth="1"/>
    <col min="2" max="2" width="12" style="655"/>
    <col min="3" max="3" width="51.7109375" style="655" customWidth="1"/>
    <col min="4" max="16384" width="12" style="655"/>
  </cols>
  <sheetData>
    <row r="16" ht="16.5" thickBot="1"/>
    <row r="17" spans="1:4" ht="16.5" thickBot="1">
      <c r="A17" s="656" t="s">
        <v>3227</v>
      </c>
      <c r="B17" s="427"/>
      <c r="C17" s="657"/>
      <c r="D17" s="657"/>
    </row>
    <row r="18" spans="1:4" ht="16.5" thickBot="1">
      <c r="A18" s="658" t="s">
        <v>3228</v>
      </c>
      <c r="B18" s="659" t="s">
        <v>3229</v>
      </c>
      <c r="C18" s="660" t="s">
        <v>3230</v>
      </c>
      <c r="D18" s="660" t="s">
        <v>3231</v>
      </c>
    </row>
    <row r="19" spans="1:4" ht="29.25" thickBot="1">
      <c r="A19" s="661" t="s">
        <v>3232</v>
      </c>
      <c r="B19" s="662">
        <v>12</v>
      </c>
      <c r="C19" s="663" t="s">
        <v>3233</v>
      </c>
      <c r="D19" s="664" t="s">
        <v>3234</v>
      </c>
    </row>
    <row r="20" spans="1:4" ht="57" customHeight="1" thickBot="1">
      <c r="A20" s="665" t="s">
        <v>3235</v>
      </c>
      <c r="B20" s="666">
        <v>12</v>
      </c>
      <c r="C20" s="667" t="s">
        <v>3236</v>
      </c>
      <c r="D20" s="664" t="s">
        <v>3237</v>
      </c>
    </row>
    <row r="21" spans="1:4" ht="16.5" thickBot="1">
      <c r="A21" s="668" t="s">
        <v>3238</v>
      </c>
      <c r="B21" s="669">
        <v>13</v>
      </c>
      <c r="C21" s="668" t="s">
        <v>3239</v>
      </c>
      <c r="D21" s="668" t="s">
        <v>3234</v>
      </c>
    </row>
    <row r="22" spans="1:4" ht="16.5" thickBot="1">
      <c r="A22" s="670" t="s">
        <v>3240</v>
      </c>
      <c r="B22" s="669">
        <v>13</v>
      </c>
      <c r="C22" s="664" t="s">
        <v>3241</v>
      </c>
      <c r="D22" s="664" t="s">
        <v>3242</v>
      </c>
    </row>
    <row r="23" spans="1:4" ht="48" thickBot="1">
      <c r="A23" s="671" t="s">
        <v>3243</v>
      </c>
      <c r="B23" s="672">
        <v>13</v>
      </c>
      <c r="C23" s="673" t="s">
        <v>3244</v>
      </c>
      <c r="D23" s="674" t="s">
        <v>3242</v>
      </c>
    </row>
    <row r="24" spans="1:4" ht="300" thickBot="1">
      <c r="A24" s="675" t="s">
        <v>3245</v>
      </c>
      <c r="B24" s="676">
        <v>13</v>
      </c>
      <c r="C24" s="677" t="s">
        <v>3246</v>
      </c>
      <c r="D24" s="664"/>
    </row>
    <row r="31" spans="1:4" ht="16.5" thickBot="1"/>
    <row r="32" spans="1:4" ht="16.5" thickBot="1">
      <c r="D32" s="664"/>
    </row>
  </sheetData>
  <pageMargins left="0.7" right="0.7" top="0.75" bottom="0.75" header="0.3" footer="0.3"/>
  <pageSetup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DF8EF-F723-41EF-9C4E-7B49E568B594}">
  <dimension ref="A1:E74"/>
  <sheetViews>
    <sheetView topLeftCell="A67" zoomScale="60" zoomScaleNormal="60" zoomScalePageLayoutView="115" workbookViewId="0">
      <selection activeCell="D7" sqref="D7"/>
    </sheetView>
  </sheetViews>
  <sheetFormatPr defaultColWidth="8.7109375" defaultRowHeight="14.25"/>
  <cols>
    <col min="1" max="1" width="90.5703125" style="614" customWidth="1"/>
    <col min="2" max="2" width="75.5703125" style="614" customWidth="1"/>
    <col min="3" max="3" width="20.5703125" style="752" customWidth="1"/>
    <col min="4" max="4" width="75.5703125" style="614" customWidth="1"/>
    <col min="5" max="5" width="20.5703125" style="752" customWidth="1"/>
    <col min="6" max="16384" width="8.7109375" style="635"/>
  </cols>
  <sheetData>
    <row r="1" spans="1:5" s="615" customFormat="1" ht="76.150000000000006" customHeight="1" thickBot="1">
      <c r="A1" s="613" t="s">
        <v>3247</v>
      </c>
      <c r="B1" s="1416" t="s">
        <v>3248</v>
      </c>
      <c r="C1" s="1417"/>
      <c r="D1" s="614"/>
      <c r="E1" s="752"/>
    </row>
    <row r="2" spans="1:5" s="615" customFormat="1" ht="70.150000000000006" customHeight="1" thickBot="1">
      <c r="A2" s="616" t="s">
        <v>3249</v>
      </c>
      <c r="B2" s="614"/>
      <c r="C2" s="752"/>
      <c r="D2" s="614"/>
      <c r="E2" s="752"/>
    </row>
    <row r="3" spans="1:5" s="615" customFormat="1" ht="35.1" customHeight="1" thickBot="1">
      <c r="A3" s="617" t="s">
        <v>3250</v>
      </c>
      <c r="B3" s="614"/>
      <c r="C3" s="752"/>
      <c r="D3" s="614"/>
      <c r="E3" s="752"/>
    </row>
    <row r="4" spans="1:5" s="620" customFormat="1" ht="66" customHeight="1" thickBot="1">
      <c r="A4" s="618" t="s">
        <v>3251</v>
      </c>
      <c r="B4" s="619"/>
      <c r="C4" s="753"/>
      <c r="D4" s="619"/>
      <c r="E4" s="753"/>
    </row>
    <row r="5" spans="1:5" s="620" customFormat="1" ht="35.1" customHeight="1" thickBot="1">
      <c r="A5" s="621" t="s">
        <v>3252</v>
      </c>
      <c r="B5" s="619"/>
      <c r="C5" s="753"/>
      <c r="D5" s="619"/>
      <c r="E5" s="753"/>
    </row>
    <row r="6" spans="1:5" s="620" customFormat="1" ht="66" customHeight="1" thickBot="1">
      <c r="A6" s="618" t="s">
        <v>3253</v>
      </c>
      <c r="B6" s="619"/>
      <c r="C6" s="753"/>
      <c r="D6" s="619"/>
      <c r="E6" s="753"/>
    </row>
    <row r="7" spans="1:5" s="620" customFormat="1" ht="32.1" customHeight="1" thickBot="1">
      <c r="A7" s="622" t="s">
        <v>3254</v>
      </c>
      <c r="B7" s="728" t="s">
        <v>3255</v>
      </c>
      <c r="C7" s="754" t="s">
        <v>3256</v>
      </c>
      <c r="D7" s="619"/>
      <c r="E7" s="753"/>
    </row>
    <row r="8" spans="1:5" s="620" customFormat="1" ht="20.100000000000001" customHeight="1" thickBot="1">
      <c r="A8" s="750" t="s">
        <v>3257</v>
      </c>
      <c r="B8" s="751" t="s">
        <v>3258</v>
      </c>
      <c r="C8" s="755"/>
      <c r="D8" s="619"/>
      <c r="E8" s="753"/>
    </row>
    <row r="9" spans="1:5" s="620" customFormat="1" ht="66" customHeight="1">
      <c r="A9" s="625" t="s">
        <v>3259</v>
      </c>
      <c r="B9" s="729" t="s">
        <v>3260</v>
      </c>
      <c r="C9" s="756" t="str">
        <f>'Assessment Sheet'!G17</f>
        <v>Yes</v>
      </c>
      <c r="D9" s="619"/>
      <c r="E9" s="753"/>
    </row>
    <row r="10" spans="1:5" s="620" customFormat="1" ht="66" customHeight="1">
      <c r="A10" s="627" t="s">
        <v>3261</v>
      </c>
      <c r="B10" s="730" t="s">
        <v>3262</v>
      </c>
      <c r="C10" s="757" t="str">
        <f>'Assessment Sheet'!G10</f>
        <v>No</v>
      </c>
      <c r="D10" s="619"/>
      <c r="E10" s="753"/>
    </row>
    <row r="11" spans="1:5" s="620" customFormat="1" ht="66" customHeight="1">
      <c r="A11" s="627" t="s">
        <v>3263</v>
      </c>
      <c r="B11" s="730" t="s">
        <v>3264</v>
      </c>
      <c r="C11" s="757" t="str">
        <f>'Assessment Sheet'!G75</f>
        <v>Yes</v>
      </c>
      <c r="D11" s="619"/>
      <c r="E11" s="753"/>
    </row>
    <row r="12" spans="1:5" s="620" customFormat="1" ht="66" customHeight="1" thickBot="1">
      <c r="A12" s="629" t="s">
        <v>3265</v>
      </c>
      <c r="B12" s="731" t="s">
        <v>3266</v>
      </c>
      <c r="C12" s="757" t="str">
        <f>'Assessment Sheet'!G17</f>
        <v>Yes</v>
      </c>
      <c r="D12" s="619"/>
      <c r="E12" s="753"/>
    </row>
    <row r="13" spans="1:5" s="620" customFormat="1" ht="35.1" customHeight="1" thickBot="1">
      <c r="A13" s="654" t="s">
        <v>3267</v>
      </c>
      <c r="B13" s="619"/>
      <c r="C13" s="758" t="str">
        <f>'Assessment Sheet'!G15</f>
        <v>Yes</v>
      </c>
      <c r="D13" s="619"/>
      <c r="E13" s="753"/>
    </row>
    <row r="14" spans="1:5" s="620" customFormat="1" ht="66" customHeight="1" thickBot="1">
      <c r="A14" s="630" t="s">
        <v>3268</v>
      </c>
      <c r="B14" s="619"/>
      <c r="C14" s="759" t="str">
        <f>'Assessment Sheet'!G70</f>
        <v>Yes</v>
      </c>
      <c r="D14" s="619"/>
      <c r="E14" s="753"/>
    </row>
    <row r="15" spans="1:5" s="620" customFormat="1" ht="38.1" customHeight="1" thickBot="1">
      <c r="A15" s="622" t="s">
        <v>3254</v>
      </c>
      <c r="B15" s="728" t="s">
        <v>3255</v>
      </c>
      <c r="C15" s="760" t="s">
        <v>3256</v>
      </c>
      <c r="D15" s="619"/>
      <c r="E15" s="753"/>
    </row>
    <row r="16" spans="1:5" s="620" customFormat="1" ht="20.100000000000001" customHeight="1" thickBot="1">
      <c r="A16" s="746" t="s">
        <v>3257</v>
      </c>
      <c r="B16" s="749" t="s">
        <v>3258</v>
      </c>
      <c r="C16" s="761"/>
      <c r="D16" s="619"/>
      <c r="E16" s="753"/>
    </row>
    <row r="17" spans="1:5" s="620" customFormat="1" ht="66" customHeight="1">
      <c r="A17" s="625" t="s">
        <v>3269</v>
      </c>
      <c r="B17" s="729" t="s">
        <v>3270</v>
      </c>
      <c r="C17" s="756" t="str">
        <f>'Assessment Sheet'!G610</f>
        <v>Yes</v>
      </c>
      <c r="D17" s="619"/>
      <c r="E17" s="753"/>
    </row>
    <row r="18" spans="1:5" s="620" customFormat="1" ht="66" customHeight="1">
      <c r="A18" s="627" t="s">
        <v>3271</v>
      </c>
      <c r="B18" s="730" t="s">
        <v>3272</v>
      </c>
      <c r="C18" s="757" t="str">
        <f>'Assessment Sheet'!G11</f>
        <v>Yes</v>
      </c>
      <c r="D18" s="619"/>
      <c r="E18" s="753"/>
    </row>
    <row r="19" spans="1:5" s="620" customFormat="1" ht="66" customHeight="1" thickBot="1">
      <c r="A19" s="629" t="s">
        <v>3273</v>
      </c>
      <c r="B19" s="731" t="s">
        <v>3274</v>
      </c>
      <c r="C19" s="757" t="str">
        <f>'Assessment Sheet'!G70</f>
        <v>Yes</v>
      </c>
      <c r="D19" s="619"/>
      <c r="E19" s="753"/>
    </row>
    <row r="20" spans="1:5" s="620" customFormat="1" ht="35.1" customHeight="1" thickBot="1">
      <c r="A20" s="654" t="s">
        <v>3275</v>
      </c>
      <c r="B20" s="619"/>
      <c r="C20" s="759" t="str">
        <f>'Assessment Sheet'!G20</f>
        <v>Yes</v>
      </c>
      <c r="D20" s="619"/>
      <c r="E20" s="753"/>
    </row>
    <row r="21" spans="1:5" s="620" customFormat="1" ht="66" customHeight="1" thickBot="1">
      <c r="A21" s="630" t="s">
        <v>3276</v>
      </c>
      <c r="B21" s="619"/>
      <c r="C21" s="753"/>
      <c r="D21" s="619"/>
      <c r="E21" s="753"/>
    </row>
    <row r="22" spans="1:5" s="620" customFormat="1" ht="39.6" customHeight="1" thickBot="1">
      <c r="A22" s="622" t="s">
        <v>3254</v>
      </c>
      <c r="B22" s="728" t="s">
        <v>3255</v>
      </c>
      <c r="C22" s="754" t="s">
        <v>3256</v>
      </c>
      <c r="D22" s="619"/>
      <c r="E22" s="753"/>
    </row>
    <row r="23" spans="1:5" s="620" customFormat="1" ht="20.100000000000001" customHeight="1" thickBot="1">
      <c r="A23" s="746" t="s">
        <v>3257</v>
      </c>
      <c r="B23" s="632" t="s">
        <v>3258</v>
      </c>
      <c r="C23" s="762"/>
      <c r="D23" s="619"/>
      <c r="E23" s="753"/>
    </row>
    <row r="24" spans="1:5" s="620" customFormat="1" ht="66" customHeight="1">
      <c r="A24" s="625" t="s">
        <v>3277</v>
      </c>
      <c r="B24" s="730" t="s">
        <v>3278</v>
      </c>
      <c r="C24" s="756" t="str">
        <f>'Assessment Sheet'!G73</f>
        <v>Yes</v>
      </c>
      <c r="D24" s="619"/>
      <c r="E24" s="753"/>
    </row>
    <row r="25" spans="1:5" s="620" customFormat="1" ht="66" customHeight="1">
      <c r="A25" s="627" t="s">
        <v>3279</v>
      </c>
      <c r="B25" s="730" t="s">
        <v>3280</v>
      </c>
      <c r="C25" s="757" t="str">
        <f>'Assessment Sheet'!G67</f>
        <v>Yes</v>
      </c>
      <c r="D25" s="619"/>
      <c r="E25" s="753"/>
    </row>
    <row r="26" spans="1:5" s="620" customFormat="1" ht="66" customHeight="1">
      <c r="A26" s="627" t="s">
        <v>3281</v>
      </c>
      <c r="B26" s="730" t="s">
        <v>3282</v>
      </c>
      <c r="C26" s="757" t="str">
        <f>'Assessment Sheet'!G49</f>
        <v>Yes</v>
      </c>
      <c r="D26" s="619"/>
      <c r="E26" s="753"/>
    </row>
    <row r="27" spans="1:5" s="620" customFormat="1" ht="66" customHeight="1" thickBot="1">
      <c r="A27" s="627" t="s">
        <v>3283</v>
      </c>
      <c r="B27" s="731" t="s">
        <v>3284</v>
      </c>
      <c r="C27" s="757" t="str">
        <f>'Assessment Sheet'!G59</f>
        <v>Yes</v>
      </c>
      <c r="D27" s="619"/>
      <c r="E27" s="753"/>
    </row>
    <row r="28" spans="1:5" s="620" customFormat="1" ht="66" customHeight="1" thickBot="1">
      <c r="A28" s="629" t="s">
        <v>3285</v>
      </c>
      <c r="B28" s="727"/>
      <c r="C28" s="759" t="str">
        <f>'Assessment Sheet'!G64</f>
        <v>Yes</v>
      </c>
      <c r="D28" s="619"/>
      <c r="E28" s="753"/>
    </row>
    <row r="29" spans="1:5" s="620" customFormat="1" ht="35.1" customHeight="1" thickBot="1">
      <c r="A29" s="748" t="s">
        <v>3286</v>
      </c>
      <c r="B29" s="619"/>
      <c r="C29" s="753"/>
      <c r="D29" s="619"/>
      <c r="E29" s="753"/>
    </row>
    <row r="30" spans="1:5" s="620" customFormat="1" ht="66" customHeight="1" thickBot="1">
      <c r="A30" s="618" t="s">
        <v>3287</v>
      </c>
      <c r="B30" s="619"/>
      <c r="C30" s="753"/>
      <c r="D30" s="619"/>
      <c r="E30" s="753"/>
    </row>
    <row r="31" spans="1:5" s="620" customFormat="1" ht="35.1" customHeight="1" thickBot="1">
      <c r="A31" s="621" t="s">
        <v>3288</v>
      </c>
      <c r="B31" s="619"/>
      <c r="C31" s="753"/>
      <c r="D31" s="619"/>
      <c r="E31" s="753"/>
    </row>
    <row r="32" spans="1:5" s="620" customFormat="1" ht="66" customHeight="1" thickBot="1">
      <c r="A32" s="630" t="s">
        <v>3289</v>
      </c>
      <c r="B32" s="619"/>
      <c r="C32" s="753"/>
      <c r="D32" s="619"/>
      <c r="E32" s="753"/>
    </row>
    <row r="33" spans="1:5" s="620" customFormat="1" ht="39" customHeight="1" thickBot="1">
      <c r="A33" s="622" t="s">
        <v>3254</v>
      </c>
      <c r="B33" s="733" t="s">
        <v>3290</v>
      </c>
      <c r="C33" s="764" t="s">
        <v>3256</v>
      </c>
      <c r="D33" s="728" t="s">
        <v>3255</v>
      </c>
      <c r="E33" s="754" t="s">
        <v>3256</v>
      </c>
    </row>
    <row r="34" spans="1:5" s="620" customFormat="1" ht="20.100000000000001" customHeight="1" thickBot="1">
      <c r="A34" s="750" t="s">
        <v>3257</v>
      </c>
      <c r="B34" s="749" t="s">
        <v>3291</v>
      </c>
      <c r="C34" s="761"/>
      <c r="D34" s="749" t="s">
        <v>3258</v>
      </c>
      <c r="E34" s="761"/>
    </row>
    <row r="35" spans="1:5" s="620" customFormat="1" ht="66" customHeight="1">
      <c r="A35" s="625" t="s">
        <v>3292</v>
      </c>
      <c r="B35" s="729" t="s">
        <v>3293</v>
      </c>
      <c r="C35" s="756" t="str">
        <f>'Assessment Sheet'!G46</f>
        <v>Yes</v>
      </c>
      <c r="D35" s="736" t="s">
        <v>3293</v>
      </c>
      <c r="E35" s="773" t="str">
        <f>'Assessment Sheet'!G43</f>
        <v>Yes</v>
      </c>
    </row>
    <row r="36" spans="1:5" s="620" customFormat="1" ht="66" customHeight="1">
      <c r="A36" s="627" t="s">
        <v>3294</v>
      </c>
      <c r="B36" s="730" t="s">
        <v>3295</v>
      </c>
      <c r="C36" s="757" t="str">
        <f>'Assessment Sheet'!G54</f>
        <v>Yes</v>
      </c>
      <c r="D36" s="634" t="s">
        <v>3296</v>
      </c>
      <c r="E36" s="758" t="str">
        <f>'Assessment Sheet'!G56</f>
        <v>Yes</v>
      </c>
    </row>
    <row r="37" spans="1:5" s="620" customFormat="1" ht="66" customHeight="1">
      <c r="A37" s="627" t="s">
        <v>3297</v>
      </c>
      <c r="B37" s="730" t="s">
        <v>3298</v>
      </c>
      <c r="C37" s="757" t="str">
        <f>'Assessment Sheet'!G48</f>
        <v>Yes</v>
      </c>
      <c r="D37" s="634" t="s">
        <v>3299</v>
      </c>
      <c r="E37" s="758" t="str">
        <f>'Assessment Sheet'!G57</f>
        <v>Yes</v>
      </c>
    </row>
    <row r="38" spans="1:5" s="620" customFormat="1" ht="66" customHeight="1">
      <c r="A38" s="627" t="s">
        <v>3300</v>
      </c>
      <c r="B38" s="730" t="s">
        <v>3301</v>
      </c>
      <c r="C38" s="757" t="str">
        <f>'Assessment Sheet'!G49</f>
        <v>Yes</v>
      </c>
      <c r="D38" s="634" t="s">
        <v>3295</v>
      </c>
      <c r="E38" s="758" t="str">
        <f>'Assessment Sheet'!G54</f>
        <v>Yes</v>
      </c>
    </row>
    <row r="39" spans="1:5" s="620" customFormat="1" ht="66" customHeight="1">
      <c r="A39" s="627" t="s">
        <v>3302</v>
      </c>
      <c r="B39" s="730" t="s">
        <v>3303</v>
      </c>
      <c r="C39" s="757" t="str">
        <f>'Assessment Sheet'!G58</f>
        <v>Yes</v>
      </c>
      <c r="D39" s="634" t="s">
        <v>3298</v>
      </c>
      <c r="E39" s="758" t="str">
        <f>'Assessment Sheet'!G48</f>
        <v>Yes</v>
      </c>
    </row>
    <row r="40" spans="1:5" s="620" customFormat="1" ht="66" customHeight="1" thickBot="1">
      <c r="A40" s="627" t="s">
        <v>3304</v>
      </c>
      <c r="B40" s="731" t="s">
        <v>3305</v>
      </c>
      <c r="C40" s="757" t="str">
        <f>'Assessment Sheet'!G57</f>
        <v>Yes</v>
      </c>
      <c r="D40" s="634" t="s">
        <v>3301</v>
      </c>
      <c r="E40" s="758" t="str">
        <f>'Assessment Sheet'!G49</f>
        <v>Yes</v>
      </c>
    </row>
    <row r="41" spans="1:5" s="620" customFormat="1" ht="66" customHeight="1" thickBot="1">
      <c r="A41" s="627" t="s">
        <v>3306</v>
      </c>
      <c r="B41" s="743"/>
      <c r="C41" s="774" t="str">
        <f>'Assessment Sheet'!G42</f>
        <v>Yes</v>
      </c>
      <c r="D41" s="634" t="s">
        <v>3307</v>
      </c>
      <c r="E41" s="758" t="str">
        <f>'Assessment Sheet'!G58</f>
        <v>Yes</v>
      </c>
    </row>
    <row r="42" spans="1:5" s="620" customFormat="1" ht="66" customHeight="1" thickBot="1">
      <c r="A42" s="629" t="s">
        <v>3308</v>
      </c>
      <c r="B42" s="743"/>
      <c r="C42" s="768"/>
      <c r="D42" s="629" t="s">
        <v>3309</v>
      </c>
      <c r="E42" s="759" t="str">
        <f>'Assessment Sheet'!G50</f>
        <v>Yes</v>
      </c>
    </row>
    <row r="43" spans="1:5" s="620" customFormat="1" ht="35.1" customHeight="1" thickBot="1">
      <c r="A43" s="654" t="s">
        <v>3310</v>
      </c>
      <c r="B43" s="619"/>
      <c r="C43" s="753"/>
      <c r="D43" s="619"/>
      <c r="E43" s="753"/>
    </row>
    <row r="44" spans="1:5" s="620" customFormat="1" ht="66" customHeight="1" thickBot="1">
      <c r="A44" s="630" t="s">
        <v>3311</v>
      </c>
      <c r="B44" s="619"/>
      <c r="C44" s="753"/>
      <c r="D44" s="619"/>
      <c r="E44" s="753"/>
    </row>
    <row r="45" spans="1:5" s="620" customFormat="1" ht="40.5" customHeight="1" thickBot="1">
      <c r="A45" s="622" t="s">
        <v>3254</v>
      </c>
      <c r="B45" s="728" t="s">
        <v>3255</v>
      </c>
      <c r="C45" s="754" t="s">
        <v>3256</v>
      </c>
      <c r="D45" s="619"/>
      <c r="E45" s="753"/>
    </row>
    <row r="46" spans="1:5" s="620" customFormat="1" ht="20.100000000000001" customHeight="1" thickBot="1">
      <c r="A46" s="750" t="s">
        <v>3257</v>
      </c>
      <c r="B46" s="751" t="s">
        <v>3258</v>
      </c>
      <c r="C46" s="755"/>
      <c r="D46" s="619"/>
      <c r="E46" s="753"/>
    </row>
    <row r="47" spans="1:5" s="620" customFormat="1" ht="66" customHeight="1" thickBot="1">
      <c r="A47" s="729" t="s">
        <v>3312</v>
      </c>
      <c r="B47" s="625" t="s">
        <v>3313</v>
      </c>
      <c r="C47" s="769" t="str">
        <f>'Assessment Sheet'!G339</f>
        <v>Yes</v>
      </c>
      <c r="D47" s="619"/>
      <c r="E47" s="753"/>
    </row>
    <row r="48" spans="1:5" s="620" customFormat="1" ht="66" customHeight="1">
      <c r="A48" s="730" t="s">
        <v>3314</v>
      </c>
      <c r="B48" s="627" t="s">
        <v>3315</v>
      </c>
      <c r="C48" s="769" t="str">
        <f>'Assessment Sheet'!G26</f>
        <v>Yes</v>
      </c>
      <c r="D48" s="619"/>
      <c r="E48" s="753"/>
    </row>
    <row r="49" spans="1:5" s="620" customFormat="1" ht="66" customHeight="1" thickBot="1">
      <c r="A49" s="731" t="s">
        <v>3316</v>
      </c>
      <c r="B49" s="627" t="s">
        <v>3317</v>
      </c>
      <c r="C49" s="770" t="str">
        <f>'Assessment Sheet'!G23</f>
        <v>Yes</v>
      </c>
      <c r="D49" s="619"/>
      <c r="E49" s="753"/>
    </row>
    <row r="50" spans="1:5" s="620" customFormat="1" ht="66" customHeight="1">
      <c r="A50" s="734"/>
      <c r="B50" s="627" t="s">
        <v>3318</v>
      </c>
      <c r="C50" s="770" t="str">
        <f>'Assessment Sheet'!G372</f>
        <v>Yes</v>
      </c>
      <c r="D50" s="619"/>
      <c r="E50" s="753"/>
    </row>
    <row r="51" spans="1:5" s="620" customFormat="1" ht="66" customHeight="1" thickBot="1">
      <c r="A51" s="735"/>
      <c r="B51" s="629" t="s">
        <v>3319</v>
      </c>
      <c r="C51" s="771" t="str">
        <f>'Assessment Sheet'!G28</f>
        <v>Yes</v>
      </c>
      <c r="D51" s="619"/>
      <c r="E51" s="753"/>
    </row>
    <row r="52" spans="1:5" s="620" customFormat="1" ht="35.1" customHeight="1" thickBot="1">
      <c r="A52" s="748" t="s">
        <v>3320</v>
      </c>
      <c r="B52" s="619"/>
      <c r="C52" s="753"/>
      <c r="D52" s="619"/>
      <c r="E52" s="753"/>
    </row>
    <row r="53" spans="1:5" s="620" customFormat="1" ht="66" customHeight="1" thickBot="1">
      <c r="A53" s="618" t="s">
        <v>3321</v>
      </c>
      <c r="B53" s="619"/>
      <c r="C53" s="753"/>
      <c r="D53" s="619"/>
      <c r="E53" s="753"/>
    </row>
    <row r="54" spans="1:5" s="620" customFormat="1" ht="35.1" customHeight="1" thickBot="1">
      <c r="A54" s="621" t="s">
        <v>3322</v>
      </c>
      <c r="B54" s="619"/>
      <c r="C54" s="753"/>
      <c r="D54" s="619"/>
      <c r="E54" s="753"/>
    </row>
    <row r="55" spans="1:5" s="620" customFormat="1" ht="43.5" customHeight="1" thickBot="1">
      <c r="A55" s="622" t="s">
        <v>3254</v>
      </c>
      <c r="B55" s="728" t="s">
        <v>3255</v>
      </c>
      <c r="C55" s="754" t="s">
        <v>3256</v>
      </c>
      <c r="D55" s="619"/>
      <c r="E55" s="753"/>
    </row>
    <row r="56" spans="1:5" s="620" customFormat="1" ht="20.100000000000001" customHeight="1" thickBot="1">
      <c r="A56" s="746" t="s">
        <v>3257</v>
      </c>
      <c r="B56" s="732" t="s">
        <v>3258</v>
      </c>
      <c r="C56" s="761"/>
      <c r="D56" s="619"/>
      <c r="E56" s="753"/>
    </row>
    <row r="57" spans="1:5" s="620" customFormat="1" ht="66" customHeight="1">
      <c r="A57" s="625" t="s">
        <v>3323</v>
      </c>
      <c r="B57" s="738" t="s">
        <v>3324</v>
      </c>
      <c r="C57" s="756" t="str">
        <f>'Assessment Sheet'!G138</f>
        <v>Yes</v>
      </c>
      <c r="D57" s="619"/>
      <c r="E57" s="753"/>
    </row>
    <row r="58" spans="1:5" s="620" customFormat="1" ht="66" customHeight="1">
      <c r="A58" s="627" t="s">
        <v>3325</v>
      </c>
      <c r="B58" s="727" t="s">
        <v>3326</v>
      </c>
      <c r="C58" s="757" t="str">
        <f>'Assessment Sheet'!G627</f>
        <v>Yes</v>
      </c>
      <c r="D58" s="619"/>
      <c r="E58" s="753"/>
    </row>
    <row r="59" spans="1:5" s="620" customFormat="1" ht="66" customHeight="1">
      <c r="A59" s="627" t="s">
        <v>3327</v>
      </c>
      <c r="B59" s="727" t="s">
        <v>3328</v>
      </c>
      <c r="C59" s="757" t="str">
        <f>'Assessment Sheet'!G141</f>
        <v>No</v>
      </c>
      <c r="D59" s="619"/>
      <c r="E59" s="753"/>
    </row>
    <row r="60" spans="1:5" s="620" customFormat="1" ht="66" customHeight="1">
      <c r="A60" s="627" t="s">
        <v>3329</v>
      </c>
      <c r="B60" s="727" t="s">
        <v>3330</v>
      </c>
      <c r="C60" s="757" t="str">
        <f>'Assessment Sheet'!G142</f>
        <v>Yes</v>
      </c>
      <c r="D60" s="619"/>
      <c r="E60" s="753"/>
    </row>
    <row r="61" spans="1:5" s="620" customFormat="1" ht="66" customHeight="1" thickBot="1">
      <c r="A61" s="629" t="s">
        <v>3331</v>
      </c>
      <c r="B61" s="739" t="s">
        <v>3332</v>
      </c>
      <c r="C61" s="763" t="str">
        <f>'Assessment Sheet'!G139</f>
        <v>Yes</v>
      </c>
      <c r="D61" s="619"/>
      <c r="E61" s="753"/>
    </row>
    <row r="62" spans="1:5" s="620" customFormat="1" ht="35.1" customHeight="1" thickBot="1">
      <c r="A62" s="748" t="s">
        <v>3333</v>
      </c>
      <c r="B62" s="619"/>
      <c r="C62" s="753"/>
      <c r="D62" s="619"/>
      <c r="E62" s="753"/>
    </row>
    <row r="63" spans="1:5" s="620" customFormat="1" ht="66" customHeight="1" thickBot="1">
      <c r="A63" s="618" t="s">
        <v>3334</v>
      </c>
      <c r="B63" s="619"/>
      <c r="C63" s="753"/>
      <c r="D63" s="619"/>
      <c r="E63" s="753"/>
    </row>
    <row r="64" spans="1:5" s="620" customFormat="1" ht="35.1" customHeight="1" thickBot="1">
      <c r="A64" s="621" t="s">
        <v>3335</v>
      </c>
      <c r="B64" s="619"/>
      <c r="C64" s="753"/>
      <c r="D64" s="619"/>
      <c r="E64" s="753"/>
    </row>
    <row r="65" spans="1:5" s="620" customFormat="1" ht="39" customHeight="1" thickBot="1">
      <c r="A65" s="622" t="s">
        <v>3254</v>
      </c>
      <c r="B65" s="733" t="s">
        <v>3290</v>
      </c>
      <c r="C65" s="764" t="s">
        <v>3256</v>
      </c>
      <c r="D65" s="740" t="s">
        <v>3255</v>
      </c>
      <c r="E65" s="754" t="s">
        <v>3256</v>
      </c>
    </row>
    <row r="66" spans="1:5" s="620" customFormat="1" ht="20.100000000000001" customHeight="1" thickBot="1">
      <c r="A66" s="746" t="s">
        <v>3257</v>
      </c>
      <c r="B66" s="749" t="s">
        <v>3291</v>
      </c>
      <c r="C66" s="761"/>
      <c r="D66" s="749" t="s">
        <v>3258</v>
      </c>
      <c r="E66" s="761"/>
    </row>
    <row r="67" spans="1:5" s="620" customFormat="1" ht="66" customHeight="1">
      <c r="A67" s="729" t="s">
        <v>3336</v>
      </c>
      <c r="B67" s="625" t="s">
        <v>3337</v>
      </c>
      <c r="C67" s="765" t="str">
        <f>'Assessment Sheet'!G88</f>
        <v>Yes</v>
      </c>
      <c r="D67" s="729" t="s">
        <v>3338</v>
      </c>
      <c r="E67" s="773" t="str">
        <f>'Assessment Sheet'!G89</f>
        <v>Yes</v>
      </c>
    </row>
    <row r="68" spans="1:5" s="620" customFormat="1" ht="66" customHeight="1">
      <c r="A68" s="730" t="s">
        <v>3339</v>
      </c>
      <c r="B68" s="627" t="s">
        <v>3340</v>
      </c>
      <c r="C68" s="766" t="str">
        <f>'Assessment Sheet'!G87</f>
        <v>No</v>
      </c>
      <c r="D68" s="730" t="s">
        <v>3341</v>
      </c>
      <c r="E68" s="758" t="str">
        <f>'Assessment Sheet'!G89</f>
        <v>Yes</v>
      </c>
    </row>
    <row r="69" spans="1:5" s="620" customFormat="1" ht="66" customHeight="1">
      <c r="A69" s="730" t="s">
        <v>3342</v>
      </c>
      <c r="B69" s="627" t="s">
        <v>3343</v>
      </c>
      <c r="C69" s="766" t="str">
        <f>'Assessment Sheet'!G92</f>
        <v>Yes</v>
      </c>
      <c r="D69" s="730" t="s">
        <v>3344</v>
      </c>
      <c r="E69" s="758" t="str">
        <f>'Assessment Sheet'!G91</f>
        <v>No</v>
      </c>
    </row>
    <row r="70" spans="1:5" s="620" customFormat="1" ht="66" customHeight="1" thickBot="1">
      <c r="A70" s="731" t="s">
        <v>3345</v>
      </c>
      <c r="B70" s="627" t="s">
        <v>3346</v>
      </c>
      <c r="C70" s="766" t="str">
        <f>'Assessment Sheet'!G90</f>
        <v>Yes</v>
      </c>
      <c r="D70" s="730" t="s">
        <v>3347</v>
      </c>
      <c r="E70" s="758" t="str">
        <f>'Assessment Sheet'!G96</f>
        <v>Yes</v>
      </c>
    </row>
    <row r="71" spans="1:5" s="620" customFormat="1" ht="66" customHeight="1">
      <c r="A71" s="743"/>
      <c r="B71" s="627" t="s">
        <v>3348</v>
      </c>
      <c r="C71" s="766" t="str">
        <f>'Assessment Sheet'!G97</f>
        <v>Yes</v>
      </c>
      <c r="D71" s="730" t="s">
        <v>3349</v>
      </c>
      <c r="E71" s="758" t="str">
        <f>'Assessment Sheet'!G96</f>
        <v>Yes</v>
      </c>
    </row>
    <row r="72" spans="1:5" s="620" customFormat="1" ht="66" customHeight="1" thickBot="1">
      <c r="A72" s="743"/>
      <c r="B72" s="629" t="s">
        <v>3350</v>
      </c>
      <c r="C72" s="767" t="str">
        <f>'Assessment Sheet'!G91</f>
        <v>No</v>
      </c>
      <c r="D72" s="730" t="s">
        <v>3351</v>
      </c>
      <c r="E72" s="758" t="str">
        <f>'Assessment Sheet'!G100</f>
        <v>Yes</v>
      </c>
    </row>
    <row r="73" spans="1:5" s="620" customFormat="1" ht="66" customHeight="1" thickBot="1">
      <c r="A73" s="743"/>
      <c r="B73" s="743"/>
      <c r="C73" s="768"/>
      <c r="D73" s="731" t="s">
        <v>3352</v>
      </c>
      <c r="E73" s="758" t="str">
        <f>'Assessment Sheet'!G97</f>
        <v>Yes</v>
      </c>
    </row>
    <row r="74" spans="1:5" ht="42.6" customHeight="1" thickBot="1">
      <c r="E74" s="775" t="str">
        <f>'Assessment Sheet'!G103</f>
        <v>No</v>
      </c>
    </row>
  </sheetData>
  <autoFilter ref="A1:A73" xr:uid="{14630495-B070-49CB-938C-AA00099EF2AA}"/>
  <mergeCells count="1">
    <mergeCell ref="B1:C1"/>
  </mergeCells>
  <pageMargins left="0.7" right="0.7" top="0.75" bottom="0.75" header="0.3" footer="0.3"/>
  <pageSetup paperSize="9" scale="31" orientation="portrait" verticalDpi="300" r:id="rId1"/>
  <headerFooter>
    <oddHeader xml:space="preserve">&amp;L"Indicative scoring from PSCRF Assessment 
*Only for use with Pervade CS Conversion module© " </oddHeader>
  </headerFooter>
  <rowBreaks count="1" manualBreakCount="1">
    <brk id="44" max="1638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1396E-D3A5-4C14-856E-F02F583A0821}">
  <dimension ref="A1:E191"/>
  <sheetViews>
    <sheetView showWhiteSpace="0" topLeftCell="A9" zoomScaleNormal="100" zoomScalePageLayoutView="115" workbookViewId="0">
      <selection activeCell="B1" sqref="B1"/>
    </sheetView>
  </sheetViews>
  <sheetFormatPr defaultRowHeight="15"/>
  <cols>
    <col min="1" max="1" width="90.5703125" style="614" customWidth="1"/>
    <col min="2" max="2" width="75.5703125" style="635" customWidth="1"/>
    <col min="3" max="3" width="20.7109375" style="752" customWidth="1"/>
    <col min="4" max="4" width="75.5703125" style="635" customWidth="1"/>
    <col min="5" max="5" width="20.42578125" style="776" customWidth="1"/>
  </cols>
  <sheetData>
    <row r="1" spans="1:5" ht="55.15" customHeight="1" thickBot="1">
      <c r="A1" s="613" t="s">
        <v>3353</v>
      </c>
    </row>
    <row r="2" spans="1:5" ht="70.150000000000006" customHeight="1" thickBot="1">
      <c r="A2" s="616" t="s">
        <v>3354</v>
      </c>
    </row>
    <row r="3" spans="1:5" s="637" customFormat="1" ht="35.1" customHeight="1" thickBot="1">
      <c r="A3" s="617" t="s">
        <v>3355</v>
      </c>
      <c r="B3" s="636"/>
      <c r="C3" s="816"/>
      <c r="D3" s="636"/>
      <c r="E3" s="777"/>
    </row>
    <row r="4" spans="1:5" s="639" customFormat="1" ht="50.1" customHeight="1" thickBot="1">
      <c r="A4" s="618" t="s">
        <v>3356</v>
      </c>
      <c r="B4" s="638"/>
      <c r="C4" s="753"/>
      <c r="D4" s="638"/>
      <c r="E4" s="778"/>
    </row>
    <row r="5" spans="1:5" s="639" customFormat="1" ht="35.1" customHeight="1" thickBot="1">
      <c r="A5" s="621" t="s">
        <v>3357</v>
      </c>
      <c r="B5" s="638"/>
      <c r="C5" s="753"/>
      <c r="D5" s="638"/>
      <c r="E5" s="778"/>
    </row>
    <row r="6" spans="1:5" s="639" customFormat="1" ht="38.65" customHeight="1" thickBot="1">
      <c r="A6" s="618" t="s">
        <v>3358</v>
      </c>
      <c r="B6" s="638"/>
      <c r="C6" s="753"/>
      <c r="D6" s="638"/>
      <c r="E6" s="778"/>
    </row>
    <row r="7" spans="1:5" s="639" customFormat="1" ht="39.6" customHeight="1" thickBot="1">
      <c r="A7" s="622" t="s">
        <v>3254</v>
      </c>
      <c r="B7" s="633" t="s">
        <v>3290</v>
      </c>
      <c r="C7" s="814" t="s">
        <v>3256</v>
      </c>
      <c r="D7" s="631" t="s">
        <v>3255</v>
      </c>
      <c r="E7" s="779" t="s">
        <v>3256</v>
      </c>
    </row>
    <row r="8" spans="1:5" s="639" customFormat="1" ht="20.100000000000001" customHeight="1" thickBot="1">
      <c r="A8" s="632" t="s">
        <v>3257</v>
      </c>
      <c r="B8" s="632" t="s">
        <v>3291</v>
      </c>
      <c r="C8" s="780"/>
      <c r="D8" s="632" t="s">
        <v>3258</v>
      </c>
      <c r="E8" s="780"/>
    </row>
    <row r="9" spans="1:5" s="639" customFormat="1" ht="66.599999999999994" customHeight="1">
      <c r="A9" s="641" t="s">
        <v>3359</v>
      </c>
      <c r="B9" s="736" t="s">
        <v>3360</v>
      </c>
      <c r="C9" s="765" t="str">
        <f>'Assessment Sheet'!G161</f>
        <v>Yes</v>
      </c>
      <c r="D9" s="625" t="s">
        <v>3361</v>
      </c>
      <c r="E9" s="781" t="str">
        <f>'Assessment Sheet'!G162</f>
        <v>Yes</v>
      </c>
    </row>
    <row r="10" spans="1:5" s="639" customFormat="1" ht="38.65" customHeight="1" thickBot="1">
      <c r="A10" s="626" t="s">
        <v>3362</v>
      </c>
      <c r="B10" s="737" t="s">
        <v>3363</v>
      </c>
      <c r="C10" s="767" t="str">
        <f>'Assessment Sheet'!G168</f>
        <v>Yes</v>
      </c>
      <c r="D10" s="627" t="s">
        <v>3364</v>
      </c>
      <c r="E10" s="782" t="str">
        <f>'Assessment Sheet'!G165</f>
        <v>No</v>
      </c>
    </row>
    <row r="11" spans="1:5" s="639" customFormat="1" ht="38.65" customHeight="1">
      <c r="A11" s="626" t="s">
        <v>3365</v>
      </c>
      <c r="B11" s="727"/>
      <c r="C11" s="817"/>
      <c r="D11" s="627" t="s">
        <v>3366</v>
      </c>
      <c r="E11" s="782" t="str">
        <f>'Assessment Sheet'!G166</f>
        <v>Yes</v>
      </c>
    </row>
    <row r="12" spans="1:5" s="639" customFormat="1" ht="52.15" customHeight="1">
      <c r="A12" s="626" t="s">
        <v>3367</v>
      </c>
      <c r="B12" s="727"/>
      <c r="C12" s="817"/>
      <c r="D12" s="627" t="s">
        <v>3368</v>
      </c>
      <c r="E12" s="782" t="str">
        <f>'Assessment Sheet'!G168</f>
        <v>Yes</v>
      </c>
    </row>
    <row r="13" spans="1:5" s="639" customFormat="1" ht="38.65" customHeight="1">
      <c r="A13" s="626" t="s">
        <v>3369</v>
      </c>
      <c r="B13" s="727"/>
      <c r="C13" s="817"/>
      <c r="D13" s="627" t="s">
        <v>3370</v>
      </c>
      <c r="E13" s="782" t="str">
        <f>'Assessment Sheet'!G168</f>
        <v>Yes</v>
      </c>
    </row>
    <row r="14" spans="1:5" s="639" customFormat="1" ht="38.65" customHeight="1" thickBot="1">
      <c r="A14" s="626" t="s">
        <v>3371</v>
      </c>
      <c r="B14" s="727"/>
      <c r="C14" s="817"/>
      <c r="D14" s="629" t="s">
        <v>3372</v>
      </c>
      <c r="E14" s="783" t="str">
        <f>'Assessment Sheet'!G569</f>
        <v>No</v>
      </c>
    </row>
    <row r="15" spans="1:5" s="639" customFormat="1" ht="38.65" customHeight="1" thickBot="1">
      <c r="A15" s="642" t="s">
        <v>3373</v>
      </c>
      <c r="B15" s="727"/>
      <c r="C15" s="817"/>
      <c r="D15" s="743"/>
      <c r="E15" s="778"/>
    </row>
    <row r="16" spans="1:5" s="639" customFormat="1" ht="35.1" customHeight="1" thickBot="1">
      <c r="A16" s="621" t="s">
        <v>3374</v>
      </c>
      <c r="B16" s="638"/>
      <c r="C16" s="753"/>
      <c r="D16" s="638"/>
      <c r="E16" s="778"/>
    </row>
    <row r="17" spans="1:5" s="639" customFormat="1" ht="38.65" customHeight="1" thickBot="1">
      <c r="A17" s="630" t="s">
        <v>3375</v>
      </c>
      <c r="B17" s="638"/>
      <c r="C17" s="753"/>
      <c r="D17" s="638"/>
      <c r="E17" s="778"/>
    </row>
    <row r="18" spans="1:5" s="639" customFormat="1" ht="40.5" customHeight="1" thickBot="1">
      <c r="A18" s="622" t="s">
        <v>3254</v>
      </c>
      <c r="B18" s="633" t="s">
        <v>3290</v>
      </c>
      <c r="C18" s="814" t="s">
        <v>3256</v>
      </c>
      <c r="D18" s="631" t="s">
        <v>3255</v>
      </c>
      <c r="E18" s="779" t="s">
        <v>3256</v>
      </c>
    </row>
    <row r="19" spans="1:5" s="639" customFormat="1" ht="20.100000000000001" customHeight="1" thickBot="1">
      <c r="A19" s="632" t="s">
        <v>3257</v>
      </c>
      <c r="B19" s="632" t="s">
        <v>3291</v>
      </c>
      <c r="C19" s="780"/>
      <c r="D19" s="632" t="s">
        <v>3258</v>
      </c>
      <c r="E19" s="780"/>
    </row>
    <row r="20" spans="1:5" s="639" customFormat="1" ht="38.65" customHeight="1">
      <c r="A20" s="641" t="s">
        <v>3376</v>
      </c>
      <c r="B20" s="736" t="s">
        <v>3377</v>
      </c>
      <c r="C20" s="756" t="str">
        <f>'Assessment Sheet'!G169</f>
        <v>Yes</v>
      </c>
      <c r="D20" s="625" t="s">
        <v>3378</v>
      </c>
      <c r="E20" s="781" t="str">
        <f>'Assessment Sheet'!G169</f>
        <v>Yes</v>
      </c>
    </row>
    <row r="21" spans="1:5" s="639" customFormat="1" ht="38.65" customHeight="1">
      <c r="A21" s="626" t="s">
        <v>3379</v>
      </c>
      <c r="B21" s="634" t="s">
        <v>3380</v>
      </c>
      <c r="C21" s="757" t="str">
        <f>'Assessment Sheet'!G169</f>
        <v>Yes</v>
      </c>
      <c r="D21" s="627" t="s">
        <v>3380</v>
      </c>
      <c r="E21" s="782" t="str">
        <f>'Assessment Sheet'!G169</f>
        <v>Yes</v>
      </c>
    </row>
    <row r="22" spans="1:5" s="639" customFormat="1" ht="54.6" customHeight="1">
      <c r="A22" s="626" t="s">
        <v>3381</v>
      </c>
      <c r="B22" s="634" t="s">
        <v>3382</v>
      </c>
      <c r="C22" s="757" t="str">
        <f>'Assessment Sheet'!G169</f>
        <v>Yes</v>
      </c>
      <c r="D22" s="627" t="s">
        <v>3383</v>
      </c>
      <c r="E22" s="782" t="str">
        <f>'Assessment Sheet'!G169</f>
        <v>Yes</v>
      </c>
    </row>
    <row r="23" spans="1:5" s="639" customFormat="1" ht="55.15" customHeight="1" thickBot="1">
      <c r="A23" s="626" t="s">
        <v>3384</v>
      </c>
      <c r="B23" s="737" t="s">
        <v>3385</v>
      </c>
      <c r="C23" s="763" t="str">
        <f>'Assessment Sheet'!G169</f>
        <v>Yes</v>
      </c>
      <c r="D23" s="629" t="s">
        <v>3386</v>
      </c>
      <c r="E23" s="783" t="str">
        <f>'Assessment Sheet'!G169</f>
        <v>Yes</v>
      </c>
    </row>
    <row r="24" spans="1:5" s="639" customFormat="1" ht="38.65" customHeight="1">
      <c r="A24" s="626" t="s">
        <v>3387</v>
      </c>
      <c r="B24" s="743"/>
      <c r="C24" s="768"/>
      <c r="D24" s="743"/>
      <c r="E24" s="778"/>
    </row>
    <row r="25" spans="1:5" s="639" customFormat="1" ht="38.65" customHeight="1" thickBot="1">
      <c r="A25" s="642" t="s">
        <v>3388</v>
      </c>
      <c r="B25" s="743"/>
      <c r="C25" s="768"/>
      <c r="D25" s="743"/>
      <c r="E25" s="778"/>
    </row>
    <row r="26" spans="1:5" s="637" customFormat="1" ht="35.1" customHeight="1" thickBot="1">
      <c r="A26" s="617" t="s">
        <v>3389</v>
      </c>
      <c r="B26" s="636"/>
      <c r="C26" s="816"/>
      <c r="D26" s="636"/>
      <c r="E26" s="778"/>
    </row>
    <row r="27" spans="1:5" s="639" customFormat="1" ht="65.099999999999994" customHeight="1" thickBot="1">
      <c r="A27" s="618" t="s">
        <v>3390</v>
      </c>
      <c r="B27" s="638"/>
      <c r="C27" s="753"/>
      <c r="D27" s="638"/>
      <c r="E27" s="778"/>
    </row>
    <row r="28" spans="1:5" s="639" customFormat="1" ht="35.1" customHeight="1" thickBot="1">
      <c r="A28" s="621" t="s">
        <v>3391</v>
      </c>
      <c r="B28" s="638"/>
      <c r="C28" s="753"/>
      <c r="D28" s="638"/>
      <c r="E28" s="778"/>
    </row>
    <row r="29" spans="1:5" s="639" customFormat="1" ht="38.65" customHeight="1" thickBot="1">
      <c r="A29" s="630" t="s">
        <v>3392</v>
      </c>
      <c r="B29" s="638"/>
      <c r="C29" s="753"/>
      <c r="D29" s="638"/>
      <c r="E29" s="778"/>
    </row>
    <row r="30" spans="1:5" s="639" customFormat="1" ht="40.5" customHeight="1" thickBot="1">
      <c r="A30" s="622" t="s">
        <v>3254</v>
      </c>
      <c r="B30" s="633" t="s">
        <v>3290</v>
      </c>
      <c r="C30" s="814" t="s">
        <v>3256</v>
      </c>
      <c r="D30" s="631" t="s">
        <v>3255</v>
      </c>
      <c r="E30" s="779" t="s">
        <v>3256</v>
      </c>
    </row>
    <row r="31" spans="1:5" s="639" customFormat="1" ht="20.100000000000001" customHeight="1" thickBot="1">
      <c r="A31" s="632" t="s">
        <v>3257</v>
      </c>
      <c r="B31" s="632" t="s">
        <v>3291</v>
      </c>
      <c r="C31" s="780"/>
      <c r="D31" s="632" t="s">
        <v>3258</v>
      </c>
      <c r="E31" s="780"/>
    </row>
    <row r="32" spans="1:5" s="639" customFormat="1" ht="50.65" customHeight="1">
      <c r="A32" s="744" t="s">
        <v>3393</v>
      </c>
      <c r="B32" s="625" t="s">
        <v>3394</v>
      </c>
      <c r="C32" s="756" t="str">
        <f>'Assessment Sheet'!G241</f>
        <v>Yes</v>
      </c>
      <c r="D32" s="625" t="s">
        <v>3395</v>
      </c>
      <c r="E32" s="781" t="str">
        <f>'Assessment Sheet'!G241</f>
        <v>Yes</v>
      </c>
    </row>
    <row r="33" spans="1:5" s="639" customFormat="1" ht="50.65" customHeight="1">
      <c r="A33" s="742" t="s">
        <v>3396</v>
      </c>
      <c r="B33" s="627" t="s">
        <v>3397</v>
      </c>
      <c r="C33" s="757" t="str">
        <f>'Assessment Sheet'!G253</f>
        <v>Yes</v>
      </c>
      <c r="D33" s="627" t="s">
        <v>3398</v>
      </c>
      <c r="E33" s="782" t="str">
        <f>'Assessment Sheet'!G253</f>
        <v>Yes</v>
      </c>
    </row>
    <row r="34" spans="1:5" s="639" customFormat="1" ht="50.65" customHeight="1">
      <c r="A34" s="742" t="s">
        <v>3399</v>
      </c>
      <c r="B34" s="627" t="s">
        <v>3400</v>
      </c>
      <c r="C34" s="757" t="str">
        <f>'Assessment Sheet'!G245</f>
        <v>No</v>
      </c>
      <c r="D34" s="627" t="s">
        <v>3401</v>
      </c>
      <c r="E34" s="782" t="str">
        <f>'Assessment Sheet'!G245</f>
        <v>No</v>
      </c>
    </row>
    <row r="35" spans="1:5" s="639" customFormat="1" ht="50.65" customHeight="1" thickBot="1">
      <c r="A35" s="745" t="s">
        <v>3402</v>
      </c>
      <c r="B35" s="627" t="s">
        <v>3403</v>
      </c>
      <c r="C35" s="757" t="str">
        <f>'Assessment Sheet'!G244</f>
        <v>No</v>
      </c>
      <c r="D35" s="627" t="s">
        <v>3404</v>
      </c>
      <c r="E35" s="782" t="str">
        <f>'Assessment Sheet'!G244</f>
        <v>No</v>
      </c>
    </row>
    <row r="36" spans="1:5" s="639" customFormat="1" ht="50.65" customHeight="1">
      <c r="A36" s="743"/>
      <c r="B36" s="627" t="s">
        <v>3405</v>
      </c>
      <c r="C36" s="757" t="str">
        <f>'Assessment Sheet'!G253</f>
        <v>Yes</v>
      </c>
      <c r="D36" s="627" t="s">
        <v>3406</v>
      </c>
      <c r="E36" s="782" t="str">
        <f>'Assessment Sheet'!G103</f>
        <v>No</v>
      </c>
    </row>
    <row r="37" spans="1:5" s="639" customFormat="1" ht="50.65" customHeight="1" thickBot="1">
      <c r="A37" s="743"/>
      <c r="B37" s="629" t="s">
        <v>3407</v>
      </c>
      <c r="C37" s="763" t="str">
        <f>'Assessment Sheet'!G104</f>
        <v>Yes</v>
      </c>
      <c r="D37" s="629" t="s">
        <v>3408</v>
      </c>
      <c r="E37" s="783" t="str">
        <f>'Assessment Sheet'!G104</f>
        <v>Yes</v>
      </c>
    </row>
    <row r="38" spans="1:5" s="639" customFormat="1" ht="35.1" customHeight="1" thickBot="1">
      <c r="A38" s="621" t="s">
        <v>3409</v>
      </c>
      <c r="B38" s="638"/>
      <c r="C38" s="753"/>
      <c r="D38" s="638"/>
      <c r="E38" s="778"/>
    </row>
    <row r="39" spans="1:5" s="639" customFormat="1" ht="38.65" customHeight="1" thickBot="1">
      <c r="A39" s="630" t="s">
        <v>3410</v>
      </c>
      <c r="B39" s="638"/>
      <c r="C39" s="753"/>
      <c r="D39" s="638"/>
      <c r="E39" s="778"/>
    </row>
    <row r="40" spans="1:5" s="639" customFormat="1" ht="39" customHeight="1" thickBot="1">
      <c r="A40" s="622" t="s">
        <v>3254</v>
      </c>
      <c r="B40" s="633" t="s">
        <v>3290</v>
      </c>
      <c r="C40" s="814" t="s">
        <v>3256</v>
      </c>
      <c r="D40" s="631" t="s">
        <v>3255</v>
      </c>
      <c r="E40" s="779" t="s">
        <v>3256</v>
      </c>
    </row>
    <row r="41" spans="1:5" s="639" customFormat="1" ht="20.100000000000001" customHeight="1" thickBot="1">
      <c r="A41" s="632" t="s">
        <v>3257</v>
      </c>
      <c r="B41" s="632" t="s">
        <v>3291</v>
      </c>
      <c r="C41" s="780"/>
      <c r="D41" s="632" t="s">
        <v>3258</v>
      </c>
      <c r="E41" s="780"/>
    </row>
    <row r="42" spans="1:5" s="639" customFormat="1" ht="57.6" customHeight="1">
      <c r="A42" s="744" t="s">
        <v>3411</v>
      </c>
      <c r="B42" s="625" t="s">
        <v>3412</v>
      </c>
      <c r="C42" s="756" t="str">
        <f>'Assessment Sheet'!G100</f>
        <v>Yes</v>
      </c>
      <c r="D42" s="625" t="s">
        <v>3413</v>
      </c>
      <c r="E42" s="781" t="str">
        <f>'Assessment Sheet'!G412</f>
        <v>No</v>
      </c>
    </row>
    <row r="43" spans="1:5" s="639" customFormat="1" ht="55.15" customHeight="1">
      <c r="A43" s="742" t="s">
        <v>3414</v>
      </c>
      <c r="B43" s="627" t="s">
        <v>3415</v>
      </c>
      <c r="C43" s="757" t="str">
        <f>'Assessment Sheet'!G414</f>
        <v>No</v>
      </c>
      <c r="D43" s="627" t="s">
        <v>3416</v>
      </c>
      <c r="E43" s="782" t="str">
        <f>'Assessment Sheet'!G25</f>
        <v>Yes</v>
      </c>
    </row>
    <row r="44" spans="1:5" s="639" customFormat="1" ht="58.15" customHeight="1">
      <c r="A44" s="742" t="s">
        <v>3417</v>
      </c>
      <c r="B44" s="627" t="s">
        <v>3418</v>
      </c>
      <c r="C44" s="757" t="str">
        <f>'Assessment Sheet'!G413</f>
        <v>No</v>
      </c>
      <c r="D44" s="627" t="s">
        <v>3419</v>
      </c>
      <c r="E44" s="782" t="str">
        <f>'Assessment Sheet'!G413</f>
        <v>No</v>
      </c>
    </row>
    <row r="45" spans="1:5" s="639" customFormat="1" ht="38.65" customHeight="1" thickBot="1">
      <c r="A45" s="745" t="s">
        <v>3420</v>
      </c>
      <c r="B45" s="627" t="s">
        <v>3421</v>
      </c>
      <c r="C45" s="757" t="str">
        <f>'Assessment Sheet'!G413</f>
        <v>No</v>
      </c>
      <c r="D45" s="629" t="s">
        <v>3422</v>
      </c>
      <c r="E45" s="783" t="str">
        <f>'Assessment Sheet'!G336</f>
        <v>No</v>
      </c>
    </row>
    <row r="46" spans="1:5" s="639" customFormat="1" ht="38.65" customHeight="1" thickBot="1">
      <c r="A46" s="743"/>
      <c r="B46" s="629" t="s">
        <v>3423</v>
      </c>
      <c r="C46" s="763" t="str">
        <f>'Assessment Sheet'!G413</f>
        <v>No</v>
      </c>
      <c r="D46" s="743"/>
      <c r="E46" s="778"/>
    </row>
    <row r="47" spans="1:5" s="639" customFormat="1" ht="35.1" customHeight="1" thickBot="1">
      <c r="A47" s="621" t="s">
        <v>3424</v>
      </c>
      <c r="B47" s="638"/>
      <c r="C47" s="753"/>
      <c r="D47" s="638"/>
      <c r="E47" s="778"/>
    </row>
    <row r="48" spans="1:5" s="639" customFormat="1" ht="38.65" customHeight="1" thickBot="1">
      <c r="A48" s="630" t="s">
        <v>3425</v>
      </c>
      <c r="B48" s="638"/>
      <c r="C48" s="753"/>
      <c r="D48" s="638"/>
      <c r="E48" s="778"/>
    </row>
    <row r="49" spans="1:5" s="639" customFormat="1" ht="42.6" customHeight="1" thickBot="1">
      <c r="A49" s="622" t="s">
        <v>3254</v>
      </c>
      <c r="B49" s="633" t="s">
        <v>3290</v>
      </c>
      <c r="C49" s="814" t="s">
        <v>3256</v>
      </c>
      <c r="D49" s="631" t="s">
        <v>3255</v>
      </c>
      <c r="E49" s="779" t="s">
        <v>3256</v>
      </c>
    </row>
    <row r="50" spans="1:5" s="639" customFormat="1" ht="20.100000000000001" customHeight="1" thickBot="1">
      <c r="A50" s="632" t="s">
        <v>3257</v>
      </c>
      <c r="B50" s="632" t="s">
        <v>3291</v>
      </c>
      <c r="C50" s="780"/>
      <c r="D50" s="632" t="s">
        <v>3258</v>
      </c>
      <c r="E50" s="780"/>
    </row>
    <row r="51" spans="1:5" s="639" customFormat="1" ht="38.65" customHeight="1">
      <c r="A51" s="641" t="s">
        <v>3426</v>
      </c>
      <c r="B51" s="625" t="s">
        <v>3427</v>
      </c>
      <c r="C51" s="765" t="str">
        <f>'Assessment Sheet'!G440</f>
        <v>Yes</v>
      </c>
      <c r="D51" s="729" t="s">
        <v>3428</v>
      </c>
      <c r="E51" s="781" t="str">
        <f>'Assessment Sheet'!G256</f>
        <v>Yes</v>
      </c>
    </row>
    <row r="52" spans="1:5" s="639" customFormat="1" ht="56.1" customHeight="1">
      <c r="A52" s="626" t="s">
        <v>3429</v>
      </c>
      <c r="B52" s="627" t="s">
        <v>3430</v>
      </c>
      <c r="C52" s="766" t="str">
        <f>'Assessment Sheet'!G267</f>
        <v>Yes</v>
      </c>
      <c r="D52" s="730" t="s">
        <v>3431</v>
      </c>
      <c r="E52" s="782" t="str">
        <f>'Assessment Sheet'!G258</f>
        <v>No</v>
      </c>
    </row>
    <row r="53" spans="1:5" s="639" customFormat="1" ht="38.65" customHeight="1">
      <c r="A53" s="626" t="s">
        <v>3432</v>
      </c>
      <c r="B53" s="627" t="s">
        <v>3433</v>
      </c>
      <c r="C53" s="766" t="str">
        <f>'Assessment Sheet'!G256</f>
        <v>Yes</v>
      </c>
      <c r="D53" s="730" t="s">
        <v>3434</v>
      </c>
      <c r="E53" s="782" t="str">
        <f>'Assessment Sheet'!G250</f>
        <v>Yes</v>
      </c>
    </row>
    <row r="54" spans="1:5" s="639" customFormat="1" ht="53.65" customHeight="1" thickBot="1">
      <c r="A54" s="626" t="s">
        <v>3435</v>
      </c>
      <c r="B54" s="629" t="s">
        <v>3436</v>
      </c>
      <c r="C54" s="767" t="str">
        <f>'Assessment Sheet'!G251</f>
        <v>Yes</v>
      </c>
      <c r="D54" s="730" t="s">
        <v>3437</v>
      </c>
      <c r="E54" s="782" t="str">
        <f>'Assessment Sheet'!G242</f>
        <v>Yes</v>
      </c>
    </row>
    <row r="55" spans="1:5" s="639" customFormat="1" ht="38.65" customHeight="1" thickBot="1">
      <c r="A55" s="626" t="s">
        <v>3438</v>
      </c>
      <c r="B55" s="743"/>
      <c r="C55" s="768"/>
      <c r="D55" s="731" t="s">
        <v>3439</v>
      </c>
      <c r="E55" s="783" t="str">
        <f>'Assessment Sheet'!G256</f>
        <v>Yes</v>
      </c>
    </row>
    <row r="56" spans="1:5" s="639" customFormat="1" ht="56.1" customHeight="1">
      <c r="A56" s="626" t="s">
        <v>3440</v>
      </c>
      <c r="B56" s="743"/>
      <c r="C56" s="768"/>
      <c r="D56" s="743"/>
      <c r="E56" s="778"/>
    </row>
    <row r="57" spans="1:5" s="639" customFormat="1" ht="38.65" customHeight="1" thickBot="1">
      <c r="A57" s="642" t="s">
        <v>3441</v>
      </c>
      <c r="B57" s="743"/>
      <c r="C57" s="768"/>
      <c r="D57" s="743"/>
      <c r="E57" s="778"/>
    </row>
    <row r="58" spans="1:5" s="639" customFormat="1" ht="35.1" customHeight="1" thickBot="1">
      <c r="A58" s="621" t="s">
        <v>3442</v>
      </c>
      <c r="B58" s="638"/>
      <c r="C58" s="753"/>
      <c r="D58" s="638"/>
      <c r="E58" s="778"/>
    </row>
    <row r="59" spans="1:5" s="639" customFormat="1" ht="38.65" customHeight="1" thickBot="1">
      <c r="A59" s="630" t="s">
        <v>3443</v>
      </c>
      <c r="B59" s="638"/>
      <c r="C59" s="753"/>
      <c r="D59" s="638"/>
      <c r="E59" s="778"/>
    </row>
    <row r="60" spans="1:5" s="639" customFormat="1" ht="40.5" customHeight="1" thickBot="1">
      <c r="A60" s="622" t="s">
        <v>3254</v>
      </c>
      <c r="B60" s="633" t="s">
        <v>3290</v>
      </c>
      <c r="C60" s="814" t="s">
        <v>3256</v>
      </c>
      <c r="D60" s="631" t="s">
        <v>3255</v>
      </c>
      <c r="E60" s="779" t="s">
        <v>3256</v>
      </c>
    </row>
    <row r="61" spans="1:5" s="639" customFormat="1" ht="20.100000000000001" customHeight="1" thickBot="1">
      <c r="A61" s="632" t="s">
        <v>3257</v>
      </c>
      <c r="B61" s="632" t="s">
        <v>3291</v>
      </c>
      <c r="C61" s="780"/>
      <c r="D61" s="632" t="s">
        <v>3258</v>
      </c>
      <c r="E61" s="780"/>
    </row>
    <row r="62" spans="1:5" s="639" customFormat="1" ht="38.65" customHeight="1">
      <c r="A62" s="641" t="s">
        <v>3444</v>
      </c>
      <c r="B62" s="736" t="s">
        <v>3445</v>
      </c>
      <c r="C62" s="765" t="str">
        <f>'Assessment Sheet'!G245</f>
        <v>No</v>
      </c>
      <c r="D62" s="625" t="s">
        <v>3446</v>
      </c>
      <c r="E62" s="781" t="str">
        <f>'Assessment Sheet'!G245</f>
        <v>No</v>
      </c>
    </row>
    <row r="63" spans="1:5" s="639" customFormat="1" ht="38.65" customHeight="1">
      <c r="A63" s="626" t="s">
        <v>3447</v>
      </c>
      <c r="B63" s="634" t="s">
        <v>3448</v>
      </c>
      <c r="C63" s="766" t="str">
        <f>'Assessment Sheet'!G245</f>
        <v>No</v>
      </c>
      <c r="D63" s="627" t="s">
        <v>3449</v>
      </c>
      <c r="E63" s="782" t="str">
        <f>'Assessment Sheet'!G588</f>
        <v>No</v>
      </c>
    </row>
    <row r="64" spans="1:5" s="639" customFormat="1" ht="38.65" customHeight="1">
      <c r="A64" s="626" t="s">
        <v>3450</v>
      </c>
      <c r="B64" s="634" t="s">
        <v>3451</v>
      </c>
      <c r="C64" s="766" t="str">
        <f>'Assessment Sheet'!G588</f>
        <v>No</v>
      </c>
      <c r="D64" s="627" t="s">
        <v>3452</v>
      </c>
      <c r="E64" s="782" t="str">
        <f>'Assessment Sheet'!G394</f>
        <v>No</v>
      </c>
    </row>
    <row r="65" spans="1:5" s="639" customFormat="1" ht="38.65" customHeight="1" thickBot="1">
      <c r="A65" s="626" t="s">
        <v>3453</v>
      </c>
      <c r="B65" s="737" t="s">
        <v>3454</v>
      </c>
      <c r="C65" s="767" t="str">
        <f>'Assessment Sheet'!G391</f>
        <v>No</v>
      </c>
      <c r="D65" s="627" t="s">
        <v>3455</v>
      </c>
      <c r="E65" s="782" t="str">
        <f>'Assessment Sheet'!G394</f>
        <v>No</v>
      </c>
    </row>
    <row r="66" spans="1:5" s="639" customFormat="1" ht="38.65" customHeight="1" thickBot="1">
      <c r="A66" s="642" t="s">
        <v>3456</v>
      </c>
      <c r="B66" s="743"/>
      <c r="C66" s="768"/>
      <c r="D66" s="629" t="s">
        <v>3457</v>
      </c>
      <c r="E66" s="783" t="str">
        <f>'Assessment Sheet'!G395</f>
        <v>No</v>
      </c>
    </row>
    <row r="67" spans="1:5" s="637" customFormat="1" ht="35.1" customHeight="1" thickBot="1">
      <c r="A67" s="617" t="s">
        <v>3458</v>
      </c>
      <c r="B67" s="636"/>
      <c r="C67" s="816"/>
      <c r="D67" s="636"/>
      <c r="E67" s="777"/>
    </row>
    <row r="68" spans="1:5" s="639" customFormat="1" ht="89.1" customHeight="1" thickBot="1">
      <c r="A68" s="618" t="s">
        <v>3459</v>
      </c>
      <c r="B68" s="638"/>
      <c r="C68" s="753"/>
      <c r="D68" s="638"/>
      <c r="E68" s="778"/>
    </row>
    <row r="69" spans="1:5" s="639" customFormat="1" ht="35.1" customHeight="1" thickBot="1">
      <c r="A69" s="621" t="s">
        <v>3460</v>
      </c>
      <c r="B69" s="638"/>
      <c r="C69" s="753"/>
      <c r="D69" s="638"/>
      <c r="E69" s="778"/>
    </row>
    <row r="70" spans="1:5" s="639" customFormat="1" ht="71.099999999999994" customHeight="1" thickBot="1">
      <c r="A70" s="630" t="s">
        <v>3461</v>
      </c>
      <c r="B70" s="638"/>
      <c r="C70" s="753"/>
      <c r="D70" s="638"/>
      <c r="E70" s="778"/>
    </row>
    <row r="71" spans="1:5" s="639" customFormat="1" ht="42" customHeight="1" thickBot="1">
      <c r="A71" s="622" t="s">
        <v>3254</v>
      </c>
      <c r="B71" s="633" t="s">
        <v>3290</v>
      </c>
      <c r="C71" s="814" t="s">
        <v>3256</v>
      </c>
      <c r="D71" s="631" t="s">
        <v>3255</v>
      </c>
      <c r="E71" s="779" t="s">
        <v>3256</v>
      </c>
    </row>
    <row r="72" spans="1:5" s="639" customFormat="1" ht="20.100000000000001" customHeight="1" thickBot="1">
      <c r="A72" s="632" t="s">
        <v>3257</v>
      </c>
      <c r="B72" s="632" t="s">
        <v>3291</v>
      </c>
      <c r="C72" s="780"/>
      <c r="D72" s="632" t="s">
        <v>3258</v>
      </c>
      <c r="E72" s="780"/>
    </row>
    <row r="73" spans="1:5" s="639" customFormat="1" ht="38.65" customHeight="1">
      <c r="A73" s="744" t="s">
        <v>3462</v>
      </c>
      <c r="B73" s="625" t="s">
        <v>3463</v>
      </c>
      <c r="C73" s="765" t="str">
        <f>'Assessment Sheet'!G187</f>
        <v>No</v>
      </c>
      <c r="D73" s="625" t="s">
        <v>3463</v>
      </c>
      <c r="E73" s="781" t="str">
        <f>'Assessment Sheet'!G187</f>
        <v>No</v>
      </c>
    </row>
    <row r="74" spans="1:5" s="639" customFormat="1" ht="38.65" customHeight="1">
      <c r="A74" s="742" t="s">
        <v>3464</v>
      </c>
      <c r="B74" s="627" t="s">
        <v>3465</v>
      </c>
      <c r="C74" s="766" t="str">
        <f>'Assessment Sheet'!G202</f>
        <v>No</v>
      </c>
      <c r="D74" s="627" t="s">
        <v>3465</v>
      </c>
      <c r="E74" s="782" t="str">
        <f>'Assessment Sheet'!G202</f>
        <v>No</v>
      </c>
    </row>
    <row r="75" spans="1:5" s="639" customFormat="1" ht="38.65" customHeight="1">
      <c r="A75" s="742" t="s">
        <v>3466</v>
      </c>
      <c r="B75" s="627" t="s">
        <v>3467</v>
      </c>
      <c r="C75" s="766" t="str">
        <f>'Assessment Sheet'!G199</f>
        <v>No</v>
      </c>
      <c r="D75" s="627" t="s">
        <v>3468</v>
      </c>
      <c r="E75" s="782" t="str">
        <f>'Assessment Sheet'!G199</f>
        <v>No</v>
      </c>
    </row>
    <row r="76" spans="1:5" s="639" customFormat="1" ht="38.65" customHeight="1" thickBot="1">
      <c r="A76" s="745" t="s">
        <v>3469</v>
      </c>
      <c r="B76" s="627" t="s">
        <v>3470</v>
      </c>
      <c r="C76" s="766" t="str">
        <f>'Assessment Sheet'!G283</f>
        <v>Yes</v>
      </c>
      <c r="D76" s="627" t="s">
        <v>3471</v>
      </c>
      <c r="E76" s="782" t="str">
        <f>'Assessment Sheet'!G182</f>
        <v>No</v>
      </c>
    </row>
    <row r="77" spans="1:5" s="639" customFormat="1" ht="59.1" customHeight="1">
      <c r="A77" s="743"/>
      <c r="B77" s="627" t="s">
        <v>3472</v>
      </c>
      <c r="C77" s="766" t="str">
        <f>'Assessment Sheet'!G562</f>
        <v>Yes</v>
      </c>
      <c r="D77" s="627" t="s">
        <v>3473</v>
      </c>
      <c r="E77" s="782" t="str">
        <f>'Assessment Sheet'!G283</f>
        <v>Yes</v>
      </c>
    </row>
    <row r="78" spans="1:5" s="639" customFormat="1" ht="38.65" customHeight="1" thickBot="1">
      <c r="A78" s="743"/>
      <c r="B78" s="629" t="s">
        <v>3474</v>
      </c>
      <c r="C78" s="767" t="str">
        <f>'Assessment Sheet'!G563</f>
        <v>Yes</v>
      </c>
      <c r="D78" s="627" t="s">
        <v>3475</v>
      </c>
      <c r="E78" s="782" t="str">
        <f>'Assessment Sheet'!G209</f>
        <v>No</v>
      </c>
    </row>
    <row r="79" spans="1:5" s="639" customFormat="1" ht="38.65" customHeight="1">
      <c r="A79" s="743"/>
      <c r="B79" s="743"/>
      <c r="C79" s="768"/>
      <c r="D79" s="627" t="s">
        <v>3476</v>
      </c>
      <c r="E79" s="782" t="str">
        <f>'Assessment Sheet'!G196</f>
        <v>No</v>
      </c>
    </row>
    <row r="80" spans="1:5" s="639" customFormat="1" ht="51.6" customHeight="1">
      <c r="A80" s="743"/>
      <c r="B80" s="743"/>
      <c r="C80" s="768"/>
      <c r="D80" s="627" t="s">
        <v>3477</v>
      </c>
      <c r="E80" s="782" t="str">
        <f>'Assessment Sheet'!G562</f>
        <v>Yes</v>
      </c>
    </row>
    <row r="81" spans="1:5" s="639" customFormat="1" ht="38.65" customHeight="1" thickBot="1">
      <c r="A81" s="743"/>
      <c r="B81" s="743"/>
      <c r="C81" s="768"/>
      <c r="D81" s="629" t="s">
        <v>3478</v>
      </c>
      <c r="E81" s="783" t="str">
        <f>'Assessment Sheet'!G563</f>
        <v>Yes</v>
      </c>
    </row>
    <row r="82" spans="1:5" s="639" customFormat="1" ht="35.1" customHeight="1" thickBot="1">
      <c r="A82" s="621" t="s">
        <v>3479</v>
      </c>
      <c r="B82" s="638"/>
      <c r="C82" s="753"/>
      <c r="D82" s="638"/>
      <c r="E82" s="778"/>
    </row>
    <row r="83" spans="1:5" s="639" customFormat="1" ht="38.65" customHeight="1" thickBot="1">
      <c r="A83" s="630" t="s">
        <v>3480</v>
      </c>
      <c r="B83" s="638"/>
      <c r="C83" s="753"/>
      <c r="D83" s="638"/>
      <c r="E83" s="778"/>
    </row>
    <row r="84" spans="1:5" s="639" customFormat="1" ht="42.6" customHeight="1" thickBot="1">
      <c r="A84" s="622" t="s">
        <v>3254</v>
      </c>
      <c r="B84" s="633" t="s">
        <v>3290</v>
      </c>
      <c r="C84" s="814" t="s">
        <v>3256</v>
      </c>
      <c r="D84" s="631" t="s">
        <v>3255</v>
      </c>
      <c r="E84" s="779" t="s">
        <v>3256</v>
      </c>
    </row>
    <row r="85" spans="1:5" s="639" customFormat="1" ht="20.100000000000001" customHeight="1" thickBot="1">
      <c r="A85" s="632" t="s">
        <v>3257</v>
      </c>
      <c r="B85" s="632" t="s">
        <v>3291</v>
      </c>
      <c r="C85" s="780"/>
      <c r="D85" s="632" t="s">
        <v>3258</v>
      </c>
      <c r="E85" s="780"/>
    </row>
    <row r="86" spans="1:5" s="639" customFormat="1" ht="53.65" customHeight="1">
      <c r="A86" s="641" t="s">
        <v>3481</v>
      </c>
      <c r="B86" s="736" t="s">
        <v>3482</v>
      </c>
      <c r="C86" s="765" t="str">
        <f>'Assessment Sheet'!G209</f>
        <v>No</v>
      </c>
      <c r="D86" s="625" t="s">
        <v>3482</v>
      </c>
      <c r="E86" s="781" t="str">
        <f>'Assessment Sheet'!G209</f>
        <v>No</v>
      </c>
    </row>
    <row r="87" spans="1:5" s="639" customFormat="1" ht="53.65" customHeight="1" thickBot="1">
      <c r="A87" s="626" t="s">
        <v>3483</v>
      </c>
      <c r="B87" s="737" t="s">
        <v>3484</v>
      </c>
      <c r="C87" s="767" t="str">
        <f>'Assessment Sheet'!G210</f>
        <v>No</v>
      </c>
      <c r="D87" s="627" t="s">
        <v>3485</v>
      </c>
      <c r="E87" s="782" t="str">
        <f>'Assessment Sheet'!G210</f>
        <v>No</v>
      </c>
    </row>
    <row r="88" spans="1:5" s="639" customFormat="1" ht="72.599999999999994" customHeight="1" thickBot="1">
      <c r="A88" s="642" t="s">
        <v>3486</v>
      </c>
      <c r="B88" s="743"/>
      <c r="C88" s="768"/>
      <c r="D88" s="629" t="s">
        <v>3487</v>
      </c>
      <c r="E88" s="783" t="str">
        <f>'Assessment Sheet'!G222</f>
        <v>Yes</v>
      </c>
    </row>
    <row r="89" spans="1:5" s="639" customFormat="1" ht="35.1" customHeight="1" thickBot="1">
      <c r="A89" s="621" t="s">
        <v>3488</v>
      </c>
      <c r="B89" s="638"/>
      <c r="C89" s="753"/>
      <c r="D89" s="638"/>
      <c r="E89" s="778"/>
    </row>
    <row r="90" spans="1:5" s="639" customFormat="1" ht="38.65" customHeight="1" thickBot="1">
      <c r="A90" s="630" t="s">
        <v>3489</v>
      </c>
      <c r="B90" s="638"/>
      <c r="C90" s="753"/>
      <c r="D90" s="638"/>
      <c r="E90" s="778"/>
    </row>
    <row r="91" spans="1:5" s="639" customFormat="1" ht="39.6" customHeight="1" thickBot="1">
      <c r="A91" s="622" t="s">
        <v>3254</v>
      </c>
      <c r="B91" s="633" t="s">
        <v>3290</v>
      </c>
      <c r="C91" s="814" t="s">
        <v>3256</v>
      </c>
      <c r="D91" s="631" t="s">
        <v>3255</v>
      </c>
      <c r="E91" s="779" t="s">
        <v>3256</v>
      </c>
    </row>
    <row r="92" spans="1:5" s="639" customFormat="1" ht="20.100000000000001" customHeight="1" thickBot="1">
      <c r="A92" s="632" t="s">
        <v>3257</v>
      </c>
      <c r="B92" s="632" t="s">
        <v>3291</v>
      </c>
      <c r="C92" s="780"/>
      <c r="D92" s="632" t="s">
        <v>3258</v>
      </c>
      <c r="E92" s="780"/>
    </row>
    <row r="93" spans="1:5" s="639" customFormat="1" ht="57.6" customHeight="1">
      <c r="A93" s="641" t="s">
        <v>3490</v>
      </c>
      <c r="B93" s="625" t="s">
        <v>3491</v>
      </c>
      <c r="C93" s="765" t="str">
        <f>'Assessment Sheet'!G182</f>
        <v>No</v>
      </c>
      <c r="D93" s="625" t="s">
        <v>3492</v>
      </c>
      <c r="E93" s="781" t="str">
        <f>'Assessment Sheet'!G182</f>
        <v>No</v>
      </c>
    </row>
    <row r="94" spans="1:5" s="639" customFormat="1" ht="57.6" customHeight="1">
      <c r="A94" s="626" t="s">
        <v>3493</v>
      </c>
      <c r="B94" s="627" t="s">
        <v>3494</v>
      </c>
      <c r="C94" s="766" t="str">
        <f>'Assessment Sheet'!G531</f>
        <v>Yes</v>
      </c>
      <c r="D94" s="627" t="s">
        <v>3495</v>
      </c>
      <c r="E94" s="782" t="str">
        <f>'Assessment Sheet'!G531</f>
        <v>Yes</v>
      </c>
    </row>
    <row r="95" spans="1:5" s="639" customFormat="1" ht="57.6" customHeight="1" thickBot="1">
      <c r="A95" s="642" t="s">
        <v>3496</v>
      </c>
      <c r="B95" s="627" t="s">
        <v>3497</v>
      </c>
      <c r="C95" s="766" t="str">
        <f>'Assessment Sheet'!G296</f>
        <v>No</v>
      </c>
      <c r="D95" s="627" t="s">
        <v>3498</v>
      </c>
      <c r="E95" s="782" t="str">
        <f>'Assessment Sheet'!G296</f>
        <v>No</v>
      </c>
    </row>
    <row r="96" spans="1:5" s="639" customFormat="1" ht="68.099999999999994" customHeight="1" thickBot="1">
      <c r="A96" s="743"/>
      <c r="B96" s="629" t="s">
        <v>3499</v>
      </c>
      <c r="C96" s="767" t="str">
        <f>'Assessment Sheet'!G530</f>
        <v>Yes</v>
      </c>
      <c r="D96" s="627" t="s">
        <v>3499</v>
      </c>
      <c r="E96" s="782" t="str">
        <f>'Assessment Sheet'!G530</f>
        <v>Yes</v>
      </c>
    </row>
    <row r="97" spans="1:5" s="639" customFormat="1" ht="38.65" customHeight="1" thickBot="1">
      <c r="A97" s="743"/>
      <c r="B97" s="743"/>
      <c r="C97" s="768"/>
      <c r="D97" s="629" t="s">
        <v>3500</v>
      </c>
      <c r="E97" s="783" t="str">
        <f>'Assessment Sheet'!G535</f>
        <v>No</v>
      </c>
    </row>
    <row r="98" spans="1:5" s="639" customFormat="1" ht="35.1" customHeight="1" thickBot="1">
      <c r="A98" s="621" t="s">
        <v>3501</v>
      </c>
      <c r="B98" s="638"/>
      <c r="C98" s="753"/>
      <c r="D98" s="638"/>
      <c r="E98" s="778"/>
    </row>
    <row r="99" spans="1:5" s="639" customFormat="1" ht="38.65" customHeight="1" thickBot="1">
      <c r="A99" s="630" t="s">
        <v>3502</v>
      </c>
      <c r="B99" s="638"/>
      <c r="C99" s="753"/>
      <c r="D99" s="638"/>
      <c r="E99" s="778"/>
    </row>
    <row r="100" spans="1:5" s="639" customFormat="1" ht="40.5" customHeight="1" thickBot="1">
      <c r="A100" s="622" t="s">
        <v>3254</v>
      </c>
      <c r="B100" s="633" t="s">
        <v>3290</v>
      </c>
      <c r="C100" s="814" t="s">
        <v>3256</v>
      </c>
      <c r="D100" s="728" t="s">
        <v>3255</v>
      </c>
      <c r="E100" s="779" t="s">
        <v>3256</v>
      </c>
    </row>
    <row r="101" spans="1:5" s="639" customFormat="1" ht="20.100000000000001" customHeight="1" thickBot="1">
      <c r="A101" s="640" t="s">
        <v>3257</v>
      </c>
      <c r="B101" s="640" t="s">
        <v>3291</v>
      </c>
      <c r="C101" s="818"/>
      <c r="D101" s="741" t="s">
        <v>3258</v>
      </c>
      <c r="E101" s="780"/>
    </row>
    <row r="102" spans="1:5" s="639" customFormat="1" ht="69" customHeight="1">
      <c r="A102" s="641" t="s">
        <v>3503</v>
      </c>
      <c r="B102" s="625" t="s">
        <v>3504</v>
      </c>
      <c r="C102" s="756" t="str">
        <f>'Assessment Sheet'!G290</f>
        <v>Yes</v>
      </c>
      <c r="D102" s="625" t="s">
        <v>3505</v>
      </c>
      <c r="E102" s="781" t="str">
        <f>'Assessment Sheet'!G613</f>
        <v>Yes</v>
      </c>
    </row>
    <row r="103" spans="1:5" s="639" customFormat="1" ht="38.65" customHeight="1">
      <c r="A103" s="626" t="s">
        <v>3506</v>
      </c>
      <c r="B103" s="627" t="s">
        <v>3507</v>
      </c>
      <c r="C103" s="757" t="str">
        <f>'Assessment Sheet'!G290</f>
        <v>Yes</v>
      </c>
      <c r="D103" s="627" t="s">
        <v>3508</v>
      </c>
      <c r="E103" s="782" t="str">
        <f>'Assessment Sheet'!G289</f>
        <v>Yes</v>
      </c>
    </row>
    <row r="104" spans="1:5" s="639" customFormat="1" ht="38.65" customHeight="1" thickBot="1">
      <c r="A104" s="642" t="s">
        <v>3509</v>
      </c>
      <c r="B104" s="629" t="s">
        <v>3510</v>
      </c>
      <c r="C104" s="763" t="str">
        <f>'Assessment Sheet'!G288</f>
        <v>Yes</v>
      </c>
      <c r="D104" s="629" t="s">
        <v>3511</v>
      </c>
      <c r="E104" s="783" t="str">
        <f>'Assessment Sheet'!G291</f>
        <v>Yes</v>
      </c>
    </row>
    <row r="105" spans="1:5" s="639" customFormat="1" ht="35.1" customHeight="1" thickBot="1">
      <c r="A105" s="621" t="s">
        <v>3512</v>
      </c>
      <c r="B105" s="638"/>
      <c r="C105" s="753"/>
      <c r="D105" s="638"/>
      <c r="E105" s="778"/>
    </row>
    <row r="106" spans="1:5" s="639" customFormat="1" ht="38.65" customHeight="1" thickBot="1">
      <c r="A106" s="630" t="s">
        <v>3513</v>
      </c>
      <c r="B106" s="638"/>
      <c r="C106" s="753"/>
      <c r="D106" s="638"/>
      <c r="E106" s="778"/>
    </row>
    <row r="107" spans="1:5" s="639" customFormat="1" ht="41.1" customHeight="1" thickBot="1">
      <c r="A107" s="622" t="s">
        <v>3254</v>
      </c>
      <c r="B107" s="633" t="s">
        <v>3290</v>
      </c>
      <c r="C107" s="814" t="s">
        <v>3256</v>
      </c>
      <c r="D107" s="631" t="s">
        <v>3255</v>
      </c>
      <c r="E107" s="779" t="s">
        <v>3256</v>
      </c>
    </row>
    <row r="108" spans="1:5" s="639" customFormat="1" ht="20.100000000000001" customHeight="1" thickBot="1">
      <c r="A108" s="632" t="s">
        <v>3257</v>
      </c>
      <c r="B108" s="632" t="s">
        <v>3291</v>
      </c>
      <c r="C108" s="780"/>
      <c r="D108" s="632" t="s">
        <v>3258</v>
      </c>
      <c r="E108" s="780"/>
    </row>
    <row r="109" spans="1:5" s="639" customFormat="1" ht="54.6" customHeight="1" thickBot="1">
      <c r="A109" s="747" t="s">
        <v>3514</v>
      </c>
      <c r="B109" s="747" t="s">
        <v>3515</v>
      </c>
      <c r="C109" s="819" t="str">
        <f>'Assessment Sheet'!G286</f>
        <v>Yes</v>
      </c>
      <c r="D109" s="625" t="s">
        <v>3516</v>
      </c>
      <c r="E109" s="781" t="str">
        <f>'Assessment Sheet'!G274</f>
        <v>Yes</v>
      </c>
    </row>
    <row r="110" spans="1:5" s="639" customFormat="1" ht="53.1" customHeight="1" thickBot="1">
      <c r="A110"/>
      <c r="B110"/>
      <c r="C110" s="776"/>
      <c r="D110" s="629" t="s">
        <v>3517</v>
      </c>
      <c r="E110" s="783" t="str">
        <f>'Assessment Sheet'!G286</f>
        <v>Yes</v>
      </c>
    </row>
    <row r="111" spans="1:5" s="637" customFormat="1" ht="35.1" customHeight="1" thickBot="1">
      <c r="A111" s="617" t="s">
        <v>3518</v>
      </c>
      <c r="B111" s="636"/>
      <c r="C111" s="816"/>
      <c r="D111" s="636"/>
      <c r="E111" s="777"/>
    </row>
    <row r="112" spans="1:5" s="639" customFormat="1" ht="72.599999999999994" customHeight="1" thickBot="1">
      <c r="A112" s="618" t="s">
        <v>3519</v>
      </c>
      <c r="B112" s="638"/>
      <c r="C112" s="753"/>
      <c r="D112" s="638"/>
      <c r="E112" s="778"/>
    </row>
    <row r="113" spans="1:5" s="639" customFormat="1" ht="35.1" customHeight="1" thickBot="1">
      <c r="A113" s="621" t="s">
        <v>3520</v>
      </c>
      <c r="B113" s="638"/>
      <c r="C113" s="753"/>
      <c r="D113" s="638"/>
      <c r="E113" s="778"/>
    </row>
    <row r="114" spans="1:5" s="639" customFormat="1" ht="60.6" customHeight="1" thickBot="1">
      <c r="A114" s="630" t="s">
        <v>3521</v>
      </c>
      <c r="B114" s="638"/>
      <c r="C114" s="753"/>
      <c r="D114" s="638"/>
      <c r="E114" s="778"/>
    </row>
    <row r="115" spans="1:5" s="639" customFormat="1" ht="42.6" customHeight="1" thickBot="1">
      <c r="A115" s="622" t="s">
        <v>3254</v>
      </c>
      <c r="B115" s="633" t="s">
        <v>3290</v>
      </c>
      <c r="C115" s="814" t="s">
        <v>3256</v>
      </c>
      <c r="D115" s="631" t="s">
        <v>3255</v>
      </c>
      <c r="E115" s="779" t="s">
        <v>3256</v>
      </c>
    </row>
    <row r="116" spans="1:5" s="639" customFormat="1" ht="20.100000000000001" customHeight="1" thickBot="1">
      <c r="A116" s="632" t="s">
        <v>3257</v>
      </c>
      <c r="B116" s="632" t="s">
        <v>3291</v>
      </c>
      <c r="C116" s="780"/>
      <c r="D116" s="632" t="s">
        <v>3258</v>
      </c>
      <c r="E116" s="784"/>
    </row>
    <row r="117" spans="1:5" s="639" customFormat="1" ht="38.65" customHeight="1">
      <c r="A117" s="744" t="s">
        <v>3522</v>
      </c>
      <c r="B117" s="625" t="s">
        <v>3523</v>
      </c>
      <c r="C117" s="756" t="str">
        <f>'Assessment Sheet'!G323</f>
        <v>Yes</v>
      </c>
      <c r="D117" s="625" t="s">
        <v>3524</v>
      </c>
      <c r="E117" s="781" t="str">
        <f>'Assessment Sheet'!G323</f>
        <v>Yes</v>
      </c>
    </row>
    <row r="118" spans="1:5" s="639" customFormat="1" ht="62.65" customHeight="1">
      <c r="A118" s="742" t="s">
        <v>3525</v>
      </c>
      <c r="B118" s="627" t="s">
        <v>3526</v>
      </c>
      <c r="C118" s="757" t="str">
        <f>'Assessment Sheet'!G435</f>
        <v>Yes</v>
      </c>
      <c r="D118" s="627" t="s">
        <v>3527</v>
      </c>
      <c r="E118" s="782" t="str">
        <f>'Assessment Sheet'!G418</f>
        <v>No</v>
      </c>
    </row>
    <row r="119" spans="1:5" s="639" customFormat="1" ht="53.1" customHeight="1">
      <c r="A119" s="742" t="s">
        <v>3528</v>
      </c>
      <c r="B119" s="627" t="s">
        <v>3529</v>
      </c>
      <c r="C119" s="757" t="str">
        <f>'Assessment Sheet'!G324</f>
        <v>No</v>
      </c>
      <c r="D119" s="627" t="s">
        <v>3530</v>
      </c>
      <c r="E119" s="782" t="str">
        <f>'Assessment Sheet'!G324</f>
        <v>No</v>
      </c>
    </row>
    <row r="120" spans="1:5" s="639" customFormat="1" ht="38.65" customHeight="1" thickBot="1">
      <c r="A120" s="745" t="s">
        <v>3531</v>
      </c>
      <c r="B120" s="627" t="s">
        <v>3532</v>
      </c>
      <c r="C120" s="757" t="str">
        <f>'Assessment Sheet'!G325</f>
        <v>Yes</v>
      </c>
      <c r="D120" s="627" t="s">
        <v>3533</v>
      </c>
      <c r="E120" s="782" t="str">
        <f>'Assessment Sheet'!G325</f>
        <v>Yes</v>
      </c>
    </row>
    <row r="121" spans="1:5" s="639" customFormat="1" ht="50.65" customHeight="1" thickBot="1">
      <c r="A121" s="743"/>
      <c r="B121" s="629" t="s">
        <v>3534</v>
      </c>
      <c r="C121" s="763" t="str">
        <f>'Assessment Sheet'!G436</f>
        <v>Yes</v>
      </c>
      <c r="D121" s="629" t="s">
        <v>3535</v>
      </c>
      <c r="E121" s="783" t="str">
        <f>'Assessment Sheet'!G349</f>
        <v>Yes</v>
      </c>
    </row>
    <row r="122" spans="1:5" s="639" customFormat="1" ht="35.1" customHeight="1" thickBot="1">
      <c r="A122" s="621" t="s">
        <v>3536</v>
      </c>
      <c r="B122" s="638"/>
      <c r="C122" s="753"/>
      <c r="D122" s="638"/>
      <c r="E122" s="778"/>
    </row>
    <row r="123" spans="1:5" s="639" customFormat="1" ht="38.65" customHeight="1" thickBot="1">
      <c r="A123" s="630" t="s">
        <v>3537</v>
      </c>
      <c r="B123" s="638"/>
      <c r="C123" s="753"/>
      <c r="D123" s="638"/>
      <c r="E123" s="778"/>
    </row>
    <row r="124" spans="1:5" s="639" customFormat="1" ht="42.6" customHeight="1" thickBot="1">
      <c r="A124" s="622" t="s">
        <v>3254</v>
      </c>
      <c r="B124" s="633" t="s">
        <v>3290</v>
      </c>
      <c r="C124" s="814" t="s">
        <v>3256</v>
      </c>
      <c r="D124" s="631" t="s">
        <v>3255</v>
      </c>
      <c r="E124" s="779" t="s">
        <v>3256</v>
      </c>
    </row>
    <row r="125" spans="1:5" s="639" customFormat="1" ht="20.100000000000001" customHeight="1" thickBot="1">
      <c r="A125" s="632" t="s">
        <v>3257</v>
      </c>
      <c r="B125" s="632" t="s">
        <v>3291</v>
      </c>
      <c r="C125" s="780"/>
      <c r="D125" s="632" t="s">
        <v>3258</v>
      </c>
      <c r="E125" s="784"/>
    </row>
    <row r="126" spans="1:5" s="639" customFormat="1" ht="56.65" customHeight="1">
      <c r="A126" s="744" t="s">
        <v>3538</v>
      </c>
      <c r="B126" s="625" t="s">
        <v>3539</v>
      </c>
      <c r="C126" s="765" t="str">
        <f>'Assessment Sheet'!G154</f>
        <v>Yes</v>
      </c>
      <c r="D126" s="625" t="s">
        <v>3540</v>
      </c>
      <c r="E126" s="781" t="str">
        <f>'Assessment Sheet'!G309</f>
        <v>Yes</v>
      </c>
    </row>
    <row r="127" spans="1:5" s="639" customFormat="1" ht="38.65" customHeight="1">
      <c r="A127" s="742" t="s">
        <v>3541</v>
      </c>
      <c r="B127" s="627" t="s">
        <v>3542</v>
      </c>
      <c r="C127" s="766" t="str">
        <f>'Assessment Sheet'!G307</f>
        <v>Yes</v>
      </c>
      <c r="D127" s="627" t="s">
        <v>3543</v>
      </c>
      <c r="E127" s="782" t="str">
        <f>'Assessment Sheet'!G307</f>
        <v>Yes</v>
      </c>
    </row>
    <row r="128" spans="1:5" s="639" customFormat="1" ht="38.65" customHeight="1">
      <c r="A128" s="742" t="s">
        <v>3544</v>
      </c>
      <c r="B128" s="627" t="s">
        <v>3545</v>
      </c>
      <c r="C128" s="766" t="str">
        <f>'Assessment Sheet'!G154</f>
        <v>Yes</v>
      </c>
      <c r="D128" s="627" t="s">
        <v>3546</v>
      </c>
      <c r="E128" s="782" t="str">
        <f>'Assessment Sheet'!G312</f>
        <v>Yes</v>
      </c>
    </row>
    <row r="129" spans="1:5" s="639" customFormat="1" ht="56.65" customHeight="1" thickBot="1">
      <c r="A129" s="745" t="s">
        <v>3547</v>
      </c>
      <c r="B129" s="627" t="s">
        <v>3548</v>
      </c>
      <c r="C129" s="766" t="str">
        <f>'Assessment Sheet'!G306</f>
        <v>Yes</v>
      </c>
      <c r="D129" s="627" t="s">
        <v>3549</v>
      </c>
      <c r="E129" s="782" t="str">
        <f>'Assessment Sheet'!G313</f>
        <v>Yes</v>
      </c>
    </row>
    <row r="130" spans="1:5" s="639" customFormat="1" ht="38.65" customHeight="1" thickBot="1">
      <c r="A130" s="743"/>
      <c r="B130" s="629" t="s">
        <v>3550</v>
      </c>
      <c r="C130" s="767" t="str">
        <f>'Assessment Sheet'!G153</f>
        <v>Yes</v>
      </c>
      <c r="D130" s="627" t="s">
        <v>3551</v>
      </c>
      <c r="E130" s="782" t="str">
        <f>'Assessment Sheet'!G315</f>
        <v>Yes</v>
      </c>
    </row>
    <row r="131" spans="1:5" s="639" customFormat="1" ht="38.65" customHeight="1">
      <c r="A131" s="743"/>
      <c r="B131" s="743"/>
      <c r="C131" s="768"/>
      <c r="D131" s="627" t="s">
        <v>3552</v>
      </c>
      <c r="E131" s="782" t="str">
        <f>'Assessment Sheet'!G315</f>
        <v>Yes</v>
      </c>
    </row>
    <row r="132" spans="1:5" s="639" customFormat="1" ht="38.65" customHeight="1" thickBot="1">
      <c r="A132" s="743"/>
      <c r="B132" s="743"/>
      <c r="C132" s="768"/>
      <c r="D132" s="629" t="s">
        <v>3553</v>
      </c>
      <c r="E132" s="783" t="str">
        <f>'Assessment Sheet'!G572</f>
        <v>No</v>
      </c>
    </row>
    <row r="133" spans="1:5" s="639" customFormat="1" ht="35.1" customHeight="1" thickBot="1">
      <c r="A133" s="621" t="s">
        <v>3554</v>
      </c>
      <c r="B133" s="638"/>
      <c r="C133" s="753"/>
      <c r="D133" s="638"/>
      <c r="E133" s="778"/>
    </row>
    <row r="134" spans="1:5" s="639" customFormat="1" ht="38.65" customHeight="1" thickBot="1">
      <c r="A134" s="630" t="s">
        <v>3555</v>
      </c>
      <c r="B134" s="638"/>
      <c r="C134" s="753"/>
      <c r="D134" s="638"/>
      <c r="E134" s="778"/>
    </row>
    <row r="135" spans="1:5" s="639" customFormat="1" ht="39" customHeight="1" thickBot="1">
      <c r="A135" s="622" t="s">
        <v>3254</v>
      </c>
      <c r="B135" s="633" t="s">
        <v>3290</v>
      </c>
      <c r="C135" s="814" t="s">
        <v>3256</v>
      </c>
      <c r="D135" s="631" t="s">
        <v>3255</v>
      </c>
      <c r="E135" s="779" t="s">
        <v>3256</v>
      </c>
    </row>
    <row r="136" spans="1:5" s="639" customFormat="1" ht="20.100000000000001" customHeight="1" thickBot="1">
      <c r="A136" s="632" t="s">
        <v>3257</v>
      </c>
      <c r="B136" s="632" t="s">
        <v>3291</v>
      </c>
      <c r="C136" s="780"/>
      <c r="D136" s="632" t="s">
        <v>3258</v>
      </c>
      <c r="E136" s="780"/>
    </row>
    <row r="137" spans="1:5" s="639" customFormat="1" ht="68.650000000000006" customHeight="1">
      <c r="A137" s="744" t="s">
        <v>3556</v>
      </c>
      <c r="B137" s="625" t="s">
        <v>3557</v>
      </c>
      <c r="C137" s="756" t="str">
        <f>'Assessment Sheet'!G255</f>
        <v>Yes</v>
      </c>
      <c r="D137" s="625" t="s">
        <v>3558</v>
      </c>
      <c r="E137" s="781" t="str">
        <f>'Assessment Sheet'!G414</f>
        <v>No</v>
      </c>
    </row>
    <row r="138" spans="1:5" s="639" customFormat="1" ht="56.1" customHeight="1" thickBot="1">
      <c r="A138" s="745" t="s">
        <v>3559</v>
      </c>
      <c r="B138" s="627" t="s">
        <v>3560</v>
      </c>
      <c r="C138" s="757" t="str">
        <f>'Assessment Sheet'!G314</f>
        <v>Yes</v>
      </c>
      <c r="D138" s="627" t="s">
        <v>3561</v>
      </c>
      <c r="E138" s="782" t="str">
        <f>'Assessment Sheet'!G314</f>
        <v>Yes</v>
      </c>
    </row>
    <row r="139" spans="1:5" s="639" customFormat="1" ht="38.65" customHeight="1" thickBot="1">
      <c r="A139" s="743"/>
      <c r="B139" s="629" t="s">
        <v>3562</v>
      </c>
      <c r="C139" s="763" t="str">
        <f>'Assessment Sheet'!G351</f>
        <v>Yes</v>
      </c>
      <c r="D139" s="629" t="s">
        <v>3562</v>
      </c>
      <c r="E139" s="783" t="str">
        <f>'Assessment Sheet'!G351</f>
        <v>Yes</v>
      </c>
    </row>
    <row r="140" spans="1:5" s="639" customFormat="1" ht="35.1" customHeight="1" thickBot="1">
      <c r="A140" s="621" t="s">
        <v>3563</v>
      </c>
      <c r="B140" s="638"/>
      <c r="C140" s="753"/>
      <c r="D140" s="638"/>
      <c r="E140" s="778"/>
    </row>
    <row r="141" spans="1:5" s="639" customFormat="1" ht="38.65" customHeight="1" thickBot="1">
      <c r="A141" s="630" t="s">
        <v>3564</v>
      </c>
      <c r="B141" s="638"/>
      <c r="C141" s="753"/>
      <c r="D141" s="638"/>
      <c r="E141" s="778"/>
    </row>
    <row r="142" spans="1:5" s="639" customFormat="1" ht="41.1" customHeight="1" thickBot="1">
      <c r="A142" s="622" t="s">
        <v>3254</v>
      </c>
      <c r="B142" s="633" t="s">
        <v>3290</v>
      </c>
      <c r="C142" s="814" t="s">
        <v>3256</v>
      </c>
      <c r="D142" s="631" t="s">
        <v>3255</v>
      </c>
      <c r="E142" s="779" t="s">
        <v>3256</v>
      </c>
    </row>
    <row r="143" spans="1:5" s="639" customFormat="1" ht="20.100000000000001" customHeight="1" thickBot="1">
      <c r="A143" s="623" t="s">
        <v>3257</v>
      </c>
      <c r="B143" s="623" t="s">
        <v>3291</v>
      </c>
      <c r="C143" s="820"/>
      <c r="D143" s="623" t="s">
        <v>3258</v>
      </c>
      <c r="E143" s="780"/>
    </row>
    <row r="144" spans="1:5" s="639" customFormat="1" ht="38.65" customHeight="1">
      <c r="A144" s="624" t="s">
        <v>3565</v>
      </c>
      <c r="B144" s="625" t="s">
        <v>3566</v>
      </c>
      <c r="C144" s="756" t="str">
        <f>'Assessment Sheet'!G339</f>
        <v>Yes</v>
      </c>
      <c r="D144" s="736" t="s">
        <v>3566</v>
      </c>
      <c r="E144" s="781" t="str">
        <f>'Assessment Sheet'!G339</f>
        <v>Yes</v>
      </c>
    </row>
    <row r="145" spans="1:5" s="639" customFormat="1" ht="65.099999999999994" customHeight="1">
      <c r="A145" s="626" t="s">
        <v>3567</v>
      </c>
      <c r="B145" s="627" t="s">
        <v>3568</v>
      </c>
      <c r="C145" s="757" t="str">
        <f>'Assessment Sheet'!G147</f>
        <v>Yes</v>
      </c>
      <c r="D145" s="634" t="s">
        <v>3569</v>
      </c>
      <c r="E145" s="782" t="str">
        <f>'Assessment Sheet'!G147</f>
        <v>Yes</v>
      </c>
    </row>
    <row r="146" spans="1:5" s="639" customFormat="1" ht="57.6" customHeight="1">
      <c r="A146" s="626" t="s">
        <v>3570</v>
      </c>
      <c r="B146" s="627" t="s">
        <v>3571</v>
      </c>
      <c r="C146" s="757" t="str">
        <f>'Assessment Sheet'!G337</f>
        <v>No</v>
      </c>
      <c r="D146" s="634" t="s">
        <v>3572</v>
      </c>
      <c r="E146" s="782" t="str">
        <f>'Assessment Sheet'!G338</f>
        <v>No</v>
      </c>
    </row>
    <row r="147" spans="1:5" s="639" customFormat="1" ht="38.65" customHeight="1" thickBot="1">
      <c r="A147" s="626" t="s">
        <v>3573</v>
      </c>
      <c r="B147" s="627" t="s">
        <v>3574</v>
      </c>
      <c r="C147" s="757" t="str">
        <f>'Assessment Sheet'!G338</f>
        <v>No</v>
      </c>
      <c r="D147" s="737" t="s">
        <v>3575</v>
      </c>
      <c r="E147" s="783" t="str">
        <f>'Assessment Sheet'!G342</f>
        <v>Yes</v>
      </c>
    </row>
    <row r="148" spans="1:5" s="639" customFormat="1" ht="38.65" customHeight="1" thickBot="1">
      <c r="A148" s="628" t="s">
        <v>3576</v>
      </c>
      <c r="B148" s="629" t="s">
        <v>3577</v>
      </c>
      <c r="C148" s="763" t="str">
        <f>'Assessment Sheet'!G339</f>
        <v>Yes</v>
      </c>
      <c r="D148" s="743"/>
      <c r="E148" s="778"/>
    </row>
    <row r="149" spans="1:5" s="637" customFormat="1" ht="35.1" customHeight="1" thickBot="1">
      <c r="A149" s="617" t="s">
        <v>3578</v>
      </c>
      <c r="B149" s="636"/>
      <c r="C149" s="816"/>
      <c r="D149" s="636"/>
      <c r="E149" s="777"/>
    </row>
    <row r="150" spans="1:5" s="639" customFormat="1" ht="58.15" customHeight="1" thickBot="1">
      <c r="A150" s="618" t="s">
        <v>3579</v>
      </c>
      <c r="B150" s="638"/>
      <c r="C150" s="753"/>
      <c r="D150" s="638"/>
      <c r="E150" s="778"/>
    </row>
    <row r="151" spans="1:5" s="639" customFormat="1" ht="35.1" customHeight="1" thickBot="1">
      <c r="A151" s="621" t="s">
        <v>3580</v>
      </c>
      <c r="B151" s="638"/>
      <c r="C151" s="753"/>
      <c r="D151" s="638"/>
      <c r="E151" s="778"/>
    </row>
    <row r="152" spans="1:5" s="639" customFormat="1" ht="38.65" customHeight="1" thickBot="1">
      <c r="A152" s="630" t="s">
        <v>3581</v>
      </c>
      <c r="B152" s="638"/>
      <c r="C152" s="753"/>
      <c r="D152" s="638"/>
      <c r="E152" s="778"/>
    </row>
    <row r="153" spans="1:5" s="639" customFormat="1" ht="39.6" customHeight="1" thickBot="1">
      <c r="A153" s="622" t="s">
        <v>3254</v>
      </c>
      <c r="B153" s="633" t="s">
        <v>3290</v>
      </c>
      <c r="C153" s="814" t="s">
        <v>3256</v>
      </c>
      <c r="D153" s="631" t="s">
        <v>3255</v>
      </c>
      <c r="E153" s="779" t="s">
        <v>3256</v>
      </c>
    </row>
    <row r="154" spans="1:5" s="639" customFormat="1" ht="20.100000000000001" customHeight="1" thickBot="1">
      <c r="A154" s="632" t="s">
        <v>3582</v>
      </c>
      <c r="B154" s="632" t="s">
        <v>3291</v>
      </c>
      <c r="C154" s="780"/>
      <c r="D154" s="632" t="s">
        <v>3258</v>
      </c>
      <c r="E154" s="780"/>
    </row>
    <row r="155" spans="1:5" s="639" customFormat="1" ht="57.6" customHeight="1">
      <c r="A155" s="641" t="s">
        <v>3583</v>
      </c>
      <c r="B155" s="736" t="s">
        <v>3584</v>
      </c>
      <c r="C155" s="756" t="str">
        <f>'Assessment Sheet'!G542</f>
        <v>No</v>
      </c>
      <c r="D155" s="625" t="s">
        <v>3585</v>
      </c>
      <c r="E155" s="781" t="str">
        <f>'Assessment Sheet'!G553</f>
        <v>No</v>
      </c>
    </row>
    <row r="156" spans="1:5" s="639" customFormat="1" ht="57.6" customHeight="1" thickBot="1">
      <c r="A156" s="626" t="s">
        <v>3586</v>
      </c>
      <c r="B156" s="737" t="s">
        <v>3587</v>
      </c>
      <c r="C156" s="763" t="str">
        <f>'Assessment Sheet'!G543</f>
        <v>Yes</v>
      </c>
      <c r="D156" s="629" t="s">
        <v>3588</v>
      </c>
      <c r="E156" s="783" t="str">
        <f>'Assessment Sheet'!G547</f>
        <v>No</v>
      </c>
    </row>
    <row r="157" spans="1:5" s="639" customFormat="1" ht="38.65" customHeight="1" thickBot="1">
      <c r="A157" s="642" t="s">
        <v>3589</v>
      </c>
      <c r="B157" s="743"/>
      <c r="C157" s="768"/>
      <c r="D157" s="743"/>
      <c r="E157" s="778"/>
    </row>
    <row r="158" spans="1:5" s="639" customFormat="1" ht="35.1" customHeight="1" thickBot="1">
      <c r="A158" s="621" t="s">
        <v>3590</v>
      </c>
      <c r="B158" s="638"/>
      <c r="C158" s="753"/>
      <c r="D158" s="638"/>
      <c r="E158" s="778"/>
    </row>
    <row r="159" spans="1:5" s="639" customFormat="1" ht="57" customHeight="1" thickBot="1">
      <c r="A159" s="630" t="s">
        <v>3591</v>
      </c>
      <c r="B159" s="638"/>
      <c r="C159" s="753"/>
      <c r="D159" s="638"/>
      <c r="E159" s="778"/>
    </row>
    <row r="160" spans="1:5" s="639" customFormat="1" ht="41.1" customHeight="1" thickBot="1">
      <c r="A160" s="622" t="s">
        <v>3254</v>
      </c>
      <c r="B160" s="633" t="s">
        <v>3290</v>
      </c>
      <c r="C160" s="814" t="s">
        <v>3256</v>
      </c>
      <c r="D160" s="631" t="s">
        <v>3255</v>
      </c>
      <c r="E160" s="779" t="s">
        <v>3256</v>
      </c>
    </row>
    <row r="161" spans="1:5" s="639" customFormat="1" ht="20.100000000000001" customHeight="1" thickBot="1">
      <c r="A161" s="632" t="s">
        <v>3257</v>
      </c>
      <c r="B161" s="632" t="s">
        <v>3291</v>
      </c>
      <c r="C161" s="780"/>
      <c r="D161" s="632" t="s">
        <v>3258</v>
      </c>
      <c r="E161" s="780"/>
    </row>
    <row r="162" spans="1:5" s="639" customFormat="1" ht="83.1" customHeight="1">
      <c r="A162" s="641" t="s">
        <v>3592</v>
      </c>
      <c r="B162" s="736" t="s">
        <v>3593</v>
      </c>
      <c r="C162" s="765" t="str">
        <f>'Assessment Sheet'!G219</f>
        <v>Partial</v>
      </c>
      <c r="D162" s="625" t="s">
        <v>3594</v>
      </c>
      <c r="E162" s="781" t="str">
        <f>'Assessment Sheet'!G219</f>
        <v>Partial</v>
      </c>
    </row>
    <row r="163" spans="1:5" s="639" customFormat="1" ht="56.65" customHeight="1" thickBot="1">
      <c r="A163" s="626" t="s">
        <v>3595</v>
      </c>
      <c r="B163" s="737" t="s">
        <v>3596</v>
      </c>
      <c r="C163" s="767" t="str">
        <f>'Assessment Sheet'!G222</f>
        <v>Yes</v>
      </c>
      <c r="D163" s="627" t="s">
        <v>3597</v>
      </c>
      <c r="E163" s="782" t="str">
        <f>'Assessment Sheet'!G222</f>
        <v>Yes</v>
      </c>
    </row>
    <row r="164" spans="1:5" s="639" customFormat="1" ht="66.599999999999994" customHeight="1" thickBot="1">
      <c r="A164" s="642" t="s">
        <v>3598</v>
      </c>
      <c r="B164" s="743"/>
      <c r="C164" s="768"/>
      <c r="D164" s="627" t="s">
        <v>3599</v>
      </c>
      <c r="E164" s="782" t="str">
        <f>'Assessment Sheet'!G220</f>
        <v>Yes</v>
      </c>
    </row>
    <row r="165" spans="1:5" s="639" customFormat="1" ht="38.65" customHeight="1" thickBot="1">
      <c r="A165" s="743"/>
      <c r="B165" s="743"/>
      <c r="C165" s="768"/>
      <c r="D165" s="629" t="s">
        <v>3600</v>
      </c>
      <c r="E165" s="783" t="str">
        <f>'Assessment Sheet'!G223</f>
        <v>No</v>
      </c>
    </row>
    <row r="166" spans="1:5" s="639" customFormat="1" ht="35.1" customHeight="1" thickBot="1">
      <c r="A166" s="621" t="s">
        <v>3601</v>
      </c>
      <c r="B166" s="638"/>
      <c r="C166" s="753"/>
      <c r="D166" s="638"/>
      <c r="E166" s="778"/>
    </row>
    <row r="167" spans="1:5" s="639" customFormat="1" ht="38.65" customHeight="1" thickBot="1">
      <c r="A167" s="630" t="s">
        <v>3602</v>
      </c>
      <c r="B167" s="638"/>
      <c r="C167" s="753"/>
      <c r="D167" s="638"/>
      <c r="E167" s="778"/>
    </row>
    <row r="168" spans="1:5" s="639" customFormat="1" ht="40.5" customHeight="1" thickBot="1">
      <c r="A168" s="622" t="s">
        <v>3254</v>
      </c>
      <c r="B168" s="633" t="s">
        <v>3290</v>
      </c>
      <c r="C168" s="814" t="s">
        <v>3256</v>
      </c>
      <c r="D168" s="631" t="s">
        <v>3255</v>
      </c>
      <c r="E168" s="779" t="s">
        <v>3256</v>
      </c>
    </row>
    <row r="169" spans="1:5" s="639" customFormat="1" ht="20.100000000000001" customHeight="1" thickBot="1">
      <c r="A169" s="632" t="s">
        <v>3257</v>
      </c>
      <c r="B169" s="632" t="s">
        <v>3291</v>
      </c>
      <c r="C169" s="780"/>
      <c r="D169" s="632" t="s">
        <v>3258</v>
      </c>
      <c r="E169" s="780"/>
    </row>
    <row r="170" spans="1:5" s="639" customFormat="1" ht="52.15" customHeight="1">
      <c r="A170" s="624" t="s">
        <v>3603</v>
      </c>
      <c r="B170" s="625" t="s">
        <v>3604</v>
      </c>
      <c r="C170" s="756" t="str">
        <f>'Assessment Sheet'!G534</f>
        <v>Yes</v>
      </c>
      <c r="D170" s="625" t="s">
        <v>3605</v>
      </c>
      <c r="E170" s="781" t="str">
        <f>'Assessment Sheet'!G539</f>
        <v>Yes</v>
      </c>
    </row>
    <row r="171" spans="1:5" s="639" customFormat="1" ht="38.65" customHeight="1" thickBot="1">
      <c r="A171" s="628" t="s">
        <v>3606</v>
      </c>
      <c r="B171" s="629" t="s">
        <v>3607</v>
      </c>
      <c r="C171" s="763" t="str">
        <f>'Assessment Sheet'!G537</f>
        <v>Yes</v>
      </c>
      <c r="D171" s="629" t="s">
        <v>3608</v>
      </c>
      <c r="E171" s="783" t="str">
        <f>'Assessment Sheet'!G537</f>
        <v>Yes</v>
      </c>
    </row>
    <row r="172" spans="1:5" s="637" customFormat="1" ht="35.1" customHeight="1" thickBot="1">
      <c r="A172" s="617" t="s">
        <v>3609</v>
      </c>
      <c r="B172" s="636"/>
      <c r="C172" s="816"/>
      <c r="D172" s="636"/>
      <c r="E172" s="777"/>
    </row>
    <row r="173" spans="1:5" s="639" customFormat="1" ht="53.65" customHeight="1" thickBot="1">
      <c r="A173" s="618" t="s">
        <v>3610</v>
      </c>
      <c r="B173" s="638"/>
      <c r="C173" s="753"/>
      <c r="D173" s="638"/>
      <c r="E173" s="778"/>
    </row>
    <row r="174" spans="1:5" s="639" customFormat="1" ht="35.1" customHeight="1" thickBot="1">
      <c r="A174" s="621" t="s">
        <v>3611</v>
      </c>
      <c r="B174" s="638"/>
      <c r="C174" s="753"/>
      <c r="D174" s="638"/>
      <c r="E174" s="778"/>
    </row>
    <row r="175" spans="1:5" s="639" customFormat="1" ht="38.65" customHeight="1" thickBot="1">
      <c r="A175" s="630" t="s">
        <v>3612</v>
      </c>
      <c r="B175" s="638"/>
      <c r="C175" s="753"/>
      <c r="D175" s="638"/>
      <c r="E175" s="778"/>
    </row>
    <row r="176" spans="1:5" s="639" customFormat="1" ht="42.6" customHeight="1" thickBot="1">
      <c r="A176" s="622" t="s">
        <v>3254</v>
      </c>
      <c r="B176" s="633" t="s">
        <v>3290</v>
      </c>
      <c r="C176" s="814" t="s">
        <v>3256</v>
      </c>
      <c r="D176" s="631" t="s">
        <v>3255</v>
      </c>
      <c r="E176" s="779" t="s">
        <v>3256</v>
      </c>
    </row>
    <row r="177" spans="1:5" s="639" customFormat="1" ht="20.100000000000001" customHeight="1" thickBot="1">
      <c r="A177" s="632" t="s">
        <v>3257</v>
      </c>
      <c r="B177" s="632" t="s">
        <v>3291</v>
      </c>
      <c r="C177" s="780"/>
      <c r="D177" s="632" t="s">
        <v>3258</v>
      </c>
      <c r="E177" s="780"/>
    </row>
    <row r="178" spans="1:5" s="639" customFormat="1" ht="58.15" customHeight="1">
      <c r="A178" s="641" t="s">
        <v>3613</v>
      </c>
      <c r="B178" s="736" t="s">
        <v>3614</v>
      </c>
      <c r="C178" s="765" t="str">
        <f>'Assessment Sheet'!G598</f>
        <v>Yes</v>
      </c>
      <c r="D178" s="625" t="s">
        <v>3615</v>
      </c>
      <c r="E178" s="781" t="str">
        <f>'Assessment Sheet'!G6</f>
        <v>Yes</v>
      </c>
    </row>
    <row r="179" spans="1:5" s="639" customFormat="1" ht="38.65" customHeight="1">
      <c r="A179" s="626" t="s">
        <v>3616</v>
      </c>
      <c r="B179" s="634" t="s">
        <v>3617</v>
      </c>
      <c r="C179" s="766" t="str">
        <f>'Assessment Sheet'!G510</f>
        <v>Yes</v>
      </c>
      <c r="D179" s="627" t="s">
        <v>3618</v>
      </c>
      <c r="E179" s="782" t="str">
        <f>'Assessment Sheet'!G599</f>
        <v>Yes</v>
      </c>
    </row>
    <row r="180" spans="1:5" s="639" customFormat="1" ht="53.1" customHeight="1" thickBot="1">
      <c r="A180" s="626" t="s">
        <v>3619</v>
      </c>
      <c r="B180" s="737" t="s">
        <v>3620</v>
      </c>
      <c r="C180" s="767" t="str">
        <f>'Assessment Sheet'!G495</f>
        <v>Yes</v>
      </c>
      <c r="D180" s="627" t="s">
        <v>3621</v>
      </c>
      <c r="E180" s="782" t="str">
        <f>'Assessment Sheet'!G604</f>
        <v>Yes</v>
      </c>
    </row>
    <row r="181" spans="1:5" s="639" customFormat="1" ht="38.65" customHeight="1" thickBot="1">
      <c r="A181" s="642" t="s">
        <v>3622</v>
      </c>
      <c r="B181" s="743"/>
      <c r="C181" s="768"/>
      <c r="D181" s="627" t="s">
        <v>3623</v>
      </c>
      <c r="E181" s="782" t="str">
        <f>'Assessment Sheet'!G602</f>
        <v>No</v>
      </c>
    </row>
    <row r="182" spans="1:5" s="639" customFormat="1" ht="38.65" customHeight="1">
      <c r="A182" s="743"/>
      <c r="B182" s="743"/>
      <c r="C182" s="768"/>
      <c r="D182" s="627" t="s">
        <v>3624</v>
      </c>
      <c r="E182" s="782" t="str">
        <f>'Assessment Sheet'!G603</f>
        <v>Yes</v>
      </c>
    </row>
    <row r="183" spans="1:5" s="639" customFormat="1" ht="53.1" customHeight="1" thickBot="1">
      <c r="A183" s="743"/>
      <c r="B183" s="743"/>
      <c r="C183" s="768"/>
      <c r="D183" s="629" t="s">
        <v>3625</v>
      </c>
      <c r="E183" s="783" t="str">
        <f>'Assessment Sheet'!G605</f>
        <v>No</v>
      </c>
    </row>
    <row r="184" spans="1:5" s="639" customFormat="1" ht="35.1" customHeight="1" thickBot="1">
      <c r="A184" s="621" t="s">
        <v>3626</v>
      </c>
      <c r="B184" s="638"/>
      <c r="C184" s="753"/>
      <c r="D184" s="638"/>
      <c r="E184" s="778"/>
    </row>
    <row r="185" spans="1:5" s="639" customFormat="1" ht="55.15" customHeight="1" thickBot="1">
      <c r="A185" s="630" t="s">
        <v>3627</v>
      </c>
      <c r="B185" s="638"/>
      <c r="C185" s="753"/>
      <c r="D185" s="638"/>
      <c r="E185" s="778"/>
    </row>
    <row r="186" spans="1:5" s="639" customFormat="1" ht="42" customHeight="1" thickBot="1">
      <c r="A186" s="622" t="s">
        <v>3254</v>
      </c>
      <c r="B186" s="633" t="s">
        <v>3290</v>
      </c>
      <c r="C186" s="814" t="s">
        <v>3256</v>
      </c>
      <c r="D186" s="631" t="s">
        <v>3255</v>
      </c>
      <c r="E186" s="779" t="s">
        <v>3256</v>
      </c>
    </row>
    <row r="187" spans="1:5" s="639" customFormat="1" ht="20.100000000000001" customHeight="1" thickBot="1">
      <c r="A187" s="632" t="s">
        <v>3257</v>
      </c>
      <c r="B187" s="632" t="s">
        <v>3291</v>
      </c>
      <c r="C187" s="780"/>
      <c r="D187" s="632" t="s">
        <v>3258</v>
      </c>
      <c r="E187" s="780"/>
    </row>
    <row r="188" spans="1:5" s="639" customFormat="1" ht="38.65" customHeight="1">
      <c r="A188" s="641" t="s">
        <v>3628</v>
      </c>
      <c r="B188" s="625" t="s">
        <v>3629</v>
      </c>
      <c r="C188" s="765" t="str">
        <f>'Assessment Sheet'!G596</f>
        <v>Yes</v>
      </c>
      <c r="D188" s="625" t="s">
        <v>3630</v>
      </c>
      <c r="E188" s="781" t="str">
        <f>'Assessment Sheet'!G596</f>
        <v>Yes</v>
      </c>
    </row>
    <row r="189" spans="1:5" s="639" customFormat="1" ht="38.65" customHeight="1">
      <c r="A189" s="626" t="s">
        <v>3631</v>
      </c>
      <c r="B189" s="627" t="s">
        <v>3632</v>
      </c>
      <c r="C189" s="766" t="str">
        <f>'Assessment Sheet'!G600</f>
        <v>No</v>
      </c>
      <c r="D189" s="627" t="s">
        <v>3633</v>
      </c>
      <c r="E189" s="782" t="str">
        <f>'Assessment Sheet'!G597</f>
        <v>Yes</v>
      </c>
    </row>
    <row r="190" spans="1:5" s="639" customFormat="1" ht="38.65" customHeight="1" thickBot="1">
      <c r="A190" s="642" t="s">
        <v>3634</v>
      </c>
      <c r="B190" s="629" t="s">
        <v>3635</v>
      </c>
      <c r="C190" s="767" t="str">
        <f>'Assessment Sheet'!G603</f>
        <v>Yes</v>
      </c>
      <c r="D190" s="627" t="s">
        <v>3636</v>
      </c>
      <c r="E190" s="782" t="str">
        <f>'Assessment Sheet'!G605</f>
        <v>No</v>
      </c>
    </row>
    <row r="191" spans="1:5" s="639" customFormat="1" ht="53.1" customHeight="1" thickBot="1">
      <c r="A191" s="743"/>
      <c r="B191" s="743"/>
      <c r="C191" s="768"/>
      <c r="D191" s="629" t="s">
        <v>3637</v>
      </c>
      <c r="E191" s="783" t="str">
        <f>'Assessment Sheet'!G603</f>
        <v>Yes</v>
      </c>
    </row>
  </sheetData>
  <autoFilter ref="A1:A191" xr:uid="{7E6ADDB0-152A-4549-BF47-F3BA461F5AEC}"/>
  <pageMargins left="0.7" right="0.7" top="0.75" bottom="0.75" header="0.3" footer="0.3"/>
  <pageSetup paperSize="9" scale="29" orientation="portrait" verticalDpi="300" r:id="rId1"/>
  <headerFooter>
    <oddHeader xml:space="preserve">&amp;L"Indicative scoring from PSCRF Assessment 
*Only for use with Pervade CS Conversion module© " </oddHeader>
  </headerFooter>
  <rowBreaks count="4" manualBreakCount="4">
    <brk id="25" max="16383" man="1"/>
    <brk id="66" max="16383" man="1"/>
    <brk id="110" max="16383" man="1"/>
    <brk id="171"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67443-A00B-454B-9E66-3CE60DA67642}">
  <dimension ref="A1:E71"/>
  <sheetViews>
    <sheetView zoomScaleNormal="100" workbookViewId="0"/>
  </sheetViews>
  <sheetFormatPr defaultRowHeight="15"/>
  <cols>
    <col min="1" max="1" width="90.5703125" style="614" customWidth="1"/>
    <col min="2" max="2" width="75.5703125" style="635" customWidth="1"/>
    <col min="3" max="3" width="20.5703125" style="752" customWidth="1"/>
    <col min="4" max="4" width="75.5703125" style="635" customWidth="1"/>
    <col min="5" max="5" width="20.5703125" style="776" customWidth="1"/>
  </cols>
  <sheetData>
    <row r="1" spans="1:5" ht="55.15" customHeight="1" thickBot="1">
      <c r="A1" s="643" t="s">
        <v>3638</v>
      </c>
      <c r="B1" s="644"/>
      <c r="C1" s="753"/>
      <c r="D1" s="638"/>
    </row>
    <row r="2" spans="1:5" ht="70.150000000000006" customHeight="1" thickBot="1">
      <c r="A2" s="645" t="s">
        <v>3639</v>
      </c>
      <c r="B2" s="638"/>
      <c r="C2" s="753"/>
      <c r="D2" s="638"/>
    </row>
    <row r="3" spans="1:5" ht="35.1" customHeight="1" thickBot="1">
      <c r="A3" s="646" t="s">
        <v>3640</v>
      </c>
      <c r="B3" s="638"/>
      <c r="C3" s="753"/>
      <c r="D3" s="638"/>
    </row>
    <row r="4" spans="1:5" ht="59.1" customHeight="1" thickBot="1">
      <c r="A4" s="618" t="s">
        <v>3641</v>
      </c>
      <c r="B4" s="638"/>
      <c r="C4" s="753"/>
      <c r="D4" s="638"/>
    </row>
    <row r="5" spans="1:5" ht="35.1" customHeight="1" thickBot="1">
      <c r="A5" s="621" t="s">
        <v>3642</v>
      </c>
      <c r="B5" s="638"/>
      <c r="C5" s="753"/>
      <c r="D5" s="638"/>
    </row>
    <row r="6" spans="1:5" ht="40.15" customHeight="1" thickBot="1">
      <c r="A6" s="618" t="s">
        <v>3643</v>
      </c>
      <c r="B6" s="638"/>
      <c r="C6" s="753"/>
      <c r="D6" s="638"/>
    </row>
    <row r="7" spans="1:5" ht="40.5" customHeight="1" thickBot="1">
      <c r="A7" s="622" t="s">
        <v>3254</v>
      </c>
      <c r="B7" s="647" t="s">
        <v>3290</v>
      </c>
      <c r="C7" s="813" t="s">
        <v>3256</v>
      </c>
      <c r="D7" s="631" t="s">
        <v>3255</v>
      </c>
      <c r="E7" s="779" t="s">
        <v>3256</v>
      </c>
    </row>
    <row r="8" spans="1:5" ht="20.100000000000001" customHeight="1" thickBot="1">
      <c r="A8" s="632" t="s">
        <v>3257</v>
      </c>
      <c r="B8" s="632" t="s">
        <v>3291</v>
      </c>
      <c r="C8" s="780"/>
      <c r="D8" s="632" t="s">
        <v>3258</v>
      </c>
      <c r="E8" s="780"/>
    </row>
    <row r="9" spans="1:5" ht="63">
      <c r="A9" s="625" t="s">
        <v>3644</v>
      </c>
      <c r="B9" s="625" t="s">
        <v>3645</v>
      </c>
      <c r="C9" s="765" t="str">
        <f>'Assessment Sheet'!G481</f>
        <v>No</v>
      </c>
      <c r="D9" s="625" t="s">
        <v>3646</v>
      </c>
      <c r="E9" s="807" t="str">
        <f>'Assessment Sheet'!G389</f>
        <v>No</v>
      </c>
    </row>
    <row r="10" spans="1:5" ht="47.25">
      <c r="A10" s="627" t="s">
        <v>3647</v>
      </c>
      <c r="B10" s="627" t="s">
        <v>3648</v>
      </c>
      <c r="C10" s="766" t="str">
        <f>'Assessment Sheet'!G390</f>
        <v>No</v>
      </c>
      <c r="D10" s="627" t="s">
        <v>3649</v>
      </c>
      <c r="E10" s="808" t="str">
        <f>'Assessment Sheet'!G394</f>
        <v>No</v>
      </c>
    </row>
    <row r="11" spans="1:5" ht="31.5">
      <c r="A11" s="627" t="s">
        <v>3650</v>
      </c>
      <c r="B11" s="627" t="s">
        <v>3651</v>
      </c>
      <c r="C11" s="766" t="str">
        <f>'Assessment Sheet'!G482</f>
        <v>No</v>
      </c>
      <c r="D11" s="627" t="s">
        <v>3652</v>
      </c>
      <c r="E11" s="808" t="str">
        <f>'Assessment Sheet'!G390</f>
        <v>No</v>
      </c>
    </row>
    <row r="12" spans="1:5" ht="48" thickBot="1">
      <c r="A12" s="629" t="s">
        <v>3653</v>
      </c>
      <c r="B12" s="629" t="s">
        <v>3654</v>
      </c>
      <c r="C12" s="767" t="str">
        <f>'Assessment Sheet'!G478</f>
        <v>Yes</v>
      </c>
      <c r="D12" s="627" t="s">
        <v>3655</v>
      </c>
      <c r="E12" s="808" t="str">
        <f>'Assessment Sheet'!G388</f>
        <v>No</v>
      </c>
    </row>
    <row r="13" spans="1:5" ht="31.5">
      <c r="A13" s="743"/>
      <c r="B13" s="743"/>
      <c r="C13" s="768"/>
      <c r="D13" s="627" t="s">
        <v>3656</v>
      </c>
      <c r="E13" s="808" t="str">
        <f>'Assessment Sheet'!G437</f>
        <v>Yes</v>
      </c>
    </row>
    <row r="14" spans="1:5" ht="32.25" thickBot="1">
      <c r="A14" s="743"/>
      <c r="B14" s="743"/>
      <c r="C14" s="768"/>
      <c r="D14" s="629" t="s">
        <v>3657</v>
      </c>
      <c r="E14" s="809" t="str">
        <f>'Assessment Sheet'!G373</f>
        <v>No</v>
      </c>
    </row>
    <row r="15" spans="1:5" ht="35.1" customHeight="1" thickBot="1">
      <c r="A15" s="621" t="s">
        <v>3658</v>
      </c>
      <c r="B15" s="638"/>
      <c r="C15" s="753"/>
      <c r="D15" s="638"/>
    </row>
    <row r="16" spans="1:5" ht="48" thickBot="1">
      <c r="A16" s="630" t="s">
        <v>3659</v>
      </c>
      <c r="B16" s="638"/>
      <c r="C16" s="753"/>
      <c r="D16" s="638"/>
    </row>
    <row r="17" spans="1:5" ht="42.6" customHeight="1" thickBot="1">
      <c r="A17" s="622" t="s">
        <v>3254</v>
      </c>
      <c r="B17" s="633" t="s">
        <v>3290</v>
      </c>
      <c r="C17" s="814" t="s">
        <v>3256</v>
      </c>
      <c r="D17" s="631" t="s">
        <v>3255</v>
      </c>
      <c r="E17" s="779" t="s">
        <v>3256</v>
      </c>
    </row>
    <row r="18" spans="1:5" ht="20.100000000000001" customHeight="1" thickBot="1">
      <c r="A18" s="632" t="s">
        <v>3257</v>
      </c>
      <c r="B18" s="632" t="s">
        <v>3291</v>
      </c>
      <c r="C18" s="780"/>
      <c r="D18" s="632" t="s">
        <v>3258</v>
      </c>
      <c r="E18" s="780"/>
    </row>
    <row r="19" spans="1:5" ht="31.5">
      <c r="A19" s="625" t="s">
        <v>3660</v>
      </c>
      <c r="B19" s="736" t="s">
        <v>3661</v>
      </c>
      <c r="C19" s="765" t="str">
        <f>'Assessment Sheet'!G254</f>
        <v>No</v>
      </c>
      <c r="D19" s="625" t="s">
        <v>3662</v>
      </c>
      <c r="E19" s="810" t="str">
        <f>'Assessment Sheet'!G394</f>
        <v>No</v>
      </c>
    </row>
    <row r="20" spans="1:5" ht="47.25">
      <c r="A20" s="627" t="s">
        <v>3663</v>
      </c>
      <c r="B20" s="634" t="s">
        <v>3664</v>
      </c>
      <c r="C20" s="766" t="str">
        <f>'Assessment Sheet'!G255</f>
        <v>Yes</v>
      </c>
      <c r="D20" s="627" t="s">
        <v>3665</v>
      </c>
      <c r="E20" s="811" t="str">
        <f>'Assessment Sheet'!G392</f>
        <v>No</v>
      </c>
    </row>
    <row r="21" spans="1:5" ht="32.25" thickBot="1">
      <c r="A21" s="627" t="s">
        <v>3666</v>
      </c>
      <c r="B21" s="737" t="s">
        <v>3667</v>
      </c>
      <c r="C21" s="767" t="str">
        <f>'Assessment Sheet'!G393</f>
        <v>No</v>
      </c>
      <c r="D21" s="627" t="s">
        <v>3668</v>
      </c>
      <c r="E21" s="811" t="str">
        <f>'Assessment Sheet'!G421</f>
        <v>No</v>
      </c>
    </row>
    <row r="22" spans="1:5" ht="31.5">
      <c r="A22" s="627" t="s">
        <v>3669</v>
      </c>
      <c r="B22" s="743"/>
      <c r="C22" s="768"/>
      <c r="D22" s="627" t="s">
        <v>3670</v>
      </c>
      <c r="E22" s="811" t="str">
        <f>'Assessment Sheet'!G392</f>
        <v>No</v>
      </c>
    </row>
    <row r="23" spans="1:5" ht="16.5" thickBot="1">
      <c r="A23" s="629" t="s">
        <v>3671</v>
      </c>
      <c r="B23" s="743"/>
      <c r="C23" s="768"/>
      <c r="D23" s="627" t="s">
        <v>3672</v>
      </c>
      <c r="E23" s="811" t="str">
        <f>'Assessment Sheet'!G254</f>
        <v>No</v>
      </c>
    </row>
    <row r="24" spans="1:5" ht="31.5">
      <c r="A24" s="730"/>
      <c r="B24" s="743"/>
      <c r="C24" s="768"/>
      <c r="D24" s="627" t="s">
        <v>3673</v>
      </c>
      <c r="E24" s="811" t="str">
        <f>'Assessment Sheet'!G393</f>
        <v>No</v>
      </c>
    </row>
    <row r="25" spans="1:5" ht="16.5" thickBot="1">
      <c r="A25" s="731"/>
      <c r="B25" s="743"/>
      <c r="C25" s="768"/>
      <c r="D25" s="629" t="s">
        <v>3674</v>
      </c>
      <c r="E25" s="812"/>
    </row>
    <row r="26" spans="1:5" ht="35.1" customHeight="1" thickBot="1">
      <c r="A26" s="621" t="s">
        <v>3675</v>
      </c>
      <c r="B26" s="638"/>
      <c r="C26" s="753"/>
      <c r="D26" s="638"/>
    </row>
    <row r="27" spans="1:5" ht="32.25" thickBot="1">
      <c r="A27" s="630" t="s">
        <v>3676</v>
      </c>
      <c r="B27" s="638"/>
      <c r="C27" s="753"/>
      <c r="D27" s="638"/>
    </row>
    <row r="28" spans="1:5" ht="45" customHeight="1" thickBot="1">
      <c r="A28" s="622" t="s">
        <v>3254</v>
      </c>
      <c r="B28" s="633" t="s">
        <v>3290</v>
      </c>
      <c r="C28" s="814" t="s">
        <v>3256</v>
      </c>
      <c r="D28" s="631" t="s">
        <v>3255</v>
      </c>
      <c r="E28" s="779" t="s">
        <v>3256</v>
      </c>
    </row>
    <row r="29" spans="1:5" ht="20.100000000000001" customHeight="1" thickBot="1">
      <c r="A29" s="632" t="s">
        <v>3257</v>
      </c>
      <c r="B29" s="632" t="s">
        <v>3291</v>
      </c>
      <c r="C29" s="780"/>
      <c r="D29" s="632" t="s">
        <v>3258</v>
      </c>
      <c r="E29" s="780"/>
    </row>
    <row r="30" spans="1:5" ht="31.5">
      <c r="A30" s="625" t="s">
        <v>3677</v>
      </c>
      <c r="B30" s="625" t="s">
        <v>3678</v>
      </c>
      <c r="C30" s="765" t="str">
        <f>'Assessment Sheet'!G478</f>
        <v>Yes</v>
      </c>
      <c r="D30" s="625" t="s">
        <v>3679</v>
      </c>
      <c r="E30" s="810" t="str">
        <f>'Assessment Sheet'!G483</f>
        <v>No</v>
      </c>
    </row>
    <row r="31" spans="1:5" ht="31.5">
      <c r="A31" s="627" t="s">
        <v>3680</v>
      </c>
      <c r="B31" s="627" t="s">
        <v>3681</v>
      </c>
      <c r="C31" s="766" t="str">
        <f>'Assessment Sheet'!G394</f>
        <v>No</v>
      </c>
      <c r="D31" s="627" t="s">
        <v>3682</v>
      </c>
      <c r="E31" s="811" t="str">
        <f>'Assessment Sheet'!G455</f>
        <v>No</v>
      </c>
    </row>
    <row r="32" spans="1:5" ht="31.5">
      <c r="A32" s="627" t="s">
        <v>3683</v>
      </c>
      <c r="B32" s="627" t="s">
        <v>3684</v>
      </c>
      <c r="C32" s="766" t="str">
        <f>'Assessment Sheet'!G479</f>
        <v>Yes</v>
      </c>
      <c r="D32" s="627" t="s">
        <v>3685</v>
      </c>
      <c r="E32" s="811" t="str">
        <f>'Assessment Sheet'!G453</f>
        <v>No</v>
      </c>
    </row>
    <row r="33" spans="1:5" ht="31.5">
      <c r="A33" s="627" t="s">
        <v>3686</v>
      </c>
      <c r="B33" s="627" t="s">
        <v>3687</v>
      </c>
      <c r="C33" s="766" t="str">
        <f>'Assessment Sheet'!G484</f>
        <v>No</v>
      </c>
      <c r="D33" s="627" t="s">
        <v>3688</v>
      </c>
      <c r="E33" s="811" t="str">
        <f>'Assessment Sheet'!G46</f>
        <v>Yes</v>
      </c>
    </row>
    <row r="34" spans="1:5" ht="16.5" thickBot="1">
      <c r="A34" s="629" t="s">
        <v>3689</v>
      </c>
      <c r="B34" s="629" t="s">
        <v>3690</v>
      </c>
      <c r="C34" s="767" t="str">
        <f>'Assessment Sheet'!G394</f>
        <v>No</v>
      </c>
      <c r="D34" s="627" t="s">
        <v>3691</v>
      </c>
      <c r="E34" s="811" t="str">
        <f>'Assessment Sheet'!G394</f>
        <v>No</v>
      </c>
    </row>
    <row r="35" spans="1:5" ht="32.25" thickBot="1">
      <c r="A35" s="743"/>
      <c r="B35" s="743"/>
      <c r="C35" s="768"/>
      <c r="D35" s="629" t="s">
        <v>3692</v>
      </c>
      <c r="E35" s="812" t="str">
        <f>'Assessment Sheet'!G484</f>
        <v>No</v>
      </c>
    </row>
    <row r="36" spans="1:5" ht="35.1" customHeight="1" thickBot="1">
      <c r="A36" s="621" t="s">
        <v>3693</v>
      </c>
      <c r="B36" s="638"/>
      <c r="C36" s="753"/>
      <c r="D36" s="638"/>
    </row>
    <row r="37" spans="1:5" ht="32.25" thickBot="1">
      <c r="A37" s="630" t="s">
        <v>3694</v>
      </c>
      <c r="B37" s="638"/>
      <c r="C37" s="753"/>
      <c r="D37" s="638"/>
    </row>
    <row r="38" spans="1:5" ht="44.1" customHeight="1" thickBot="1">
      <c r="A38" s="622" t="s">
        <v>3254</v>
      </c>
      <c r="B38" s="633" t="s">
        <v>3290</v>
      </c>
      <c r="C38" s="814" t="s">
        <v>3256</v>
      </c>
      <c r="D38" s="631" t="s">
        <v>3255</v>
      </c>
      <c r="E38" s="779" t="s">
        <v>3256</v>
      </c>
    </row>
    <row r="39" spans="1:5" ht="20.100000000000001" customHeight="1" thickBot="1">
      <c r="A39" s="632" t="s">
        <v>3257</v>
      </c>
      <c r="B39" s="632" t="s">
        <v>3291</v>
      </c>
      <c r="C39" s="780"/>
      <c r="D39" s="632" t="s">
        <v>3258</v>
      </c>
      <c r="E39" s="780"/>
    </row>
    <row r="40" spans="1:5" ht="78.75">
      <c r="A40" s="627" t="s">
        <v>3695</v>
      </c>
      <c r="B40" s="625" t="s">
        <v>3696</v>
      </c>
      <c r="C40" s="756" t="str">
        <f>'Assessment Sheet'!G471</f>
        <v>Yes</v>
      </c>
      <c r="D40" s="625" t="s">
        <v>3697</v>
      </c>
      <c r="E40" s="810" t="str">
        <f>'Assessment Sheet'!G471</f>
        <v>Yes</v>
      </c>
    </row>
    <row r="41" spans="1:5" ht="31.5">
      <c r="A41" s="627" t="s">
        <v>3698</v>
      </c>
      <c r="B41" s="627" t="s">
        <v>3699</v>
      </c>
      <c r="C41" s="757" t="str">
        <f>'Assessment Sheet'!G477</f>
        <v>Yes</v>
      </c>
      <c r="D41" s="627" t="s">
        <v>3700</v>
      </c>
      <c r="E41" s="811" t="str">
        <f>'Assessment Sheet'!G477</f>
        <v>Yes</v>
      </c>
    </row>
    <row r="42" spans="1:5" ht="31.5">
      <c r="A42" s="627" t="s">
        <v>3701</v>
      </c>
      <c r="B42" s="627" t="s">
        <v>3702</v>
      </c>
      <c r="C42" s="757" t="str">
        <f>'Assessment Sheet'!G477</f>
        <v>Yes</v>
      </c>
      <c r="D42" s="627" t="s">
        <v>3703</v>
      </c>
      <c r="E42" s="811" t="str">
        <f>'Assessment Sheet'!G477</f>
        <v>Yes</v>
      </c>
    </row>
    <row r="43" spans="1:5" ht="63.75" thickBot="1">
      <c r="A43" s="627" t="s">
        <v>3704</v>
      </c>
      <c r="B43" s="629" t="s">
        <v>3705</v>
      </c>
      <c r="C43" s="763" t="str">
        <f>'Assessment Sheet'!G471</f>
        <v>Yes</v>
      </c>
      <c r="D43" s="629" t="s">
        <v>3706</v>
      </c>
      <c r="E43" s="812" t="str">
        <f>'Assessment Sheet'!G471</f>
        <v>Yes</v>
      </c>
    </row>
    <row r="44" spans="1:5" ht="35.1" customHeight="1" thickBot="1">
      <c r="A44" s="621" t="s">
        <v>3707</v>
      </c>
      <c r="B44" s="638"/>
      <c r="C44" s="753"/>
      <c r="D44" s="638"/>
    </row>
    <row r="45" spans="1:5" ht="63.75" thickBot="1">
      <c r="A45" s="630" t="s">
        <v>3708</v>
      </c>
      <c r="B45" s="638"/>
      <c r="C45" s="753"/>
      <c r="D45" s="638"/>
    </row>
    <row r="46" spans="1:5" ht="43.5" customHeight="1" thickBot="1">
      <c r="A46" s="622" t="s">
        <v>3254</v>
      </c>
      <c r="B46" s="633" t="s">
        <v>3290</v>
      </c>
      <c r="C46" s="814" t="s">
        <v>3256</v>
      </c>
      <c r="D46" s="631" t="s">
        <v>3255</v>
      </c>
      <c r="E46" s="779" t="s">
        <v>3256</v>
      </c>
    </row>
    <row r="47" spans="1:5" ht="20.100000000000001" customHeight="1" thickBot="1">
      <c r="A47" s="632" t="s">
        <v>3257</v>
      </c>
      <c r="B47" s="632" t="s">
        <v>3291</v>
      </c>
      <c r="C47" s="780"/>
      <c r="D47" s="632" t="s">
        <v>3258</v>
      </c>
      <c r="E47" s="780"/>
    </row>
    <row r="48" spans="1:5" ht="31.5">
      <c r="A48" s="625" t="s">
        <v>3709</v>
      </c>
      <c r="B48" s="736" t="s">
        <v>3710</v>
      </c>
      <c r="C48" s="756" t="str">
        <f>'Assessment Sheet'!G487</f>
        <v>No</v>
      </c>
      <c r="D48" s="625" t="s">
        <v>3711</v>
      </c>
      <c r="E48" s="810" t="str">
        <f>'Assessment Sheet'!G487</f>
        <v>No</v>
      </c>
    </row>
    <row r="49" spans="1:5" ht="31.5">
      <c r="A49" s="627" t="s">
        <v>3712</v>
      </c>
      <c r="B49" s="634" t="s">
        <v>3713</v>
      </c>
      <c r="C49" s="757" t="str">
        <f>'Assessment Sheet'!G487</f>
        <v>No</v>
      </c>
      <c r="D49" s="627" t="s">
        <v>3714</v>
      </c>
      <c r="E49" s="811" t="str">
        <f>'Assessment Sheet'!G487</f>
        <v>No</v>
      </c>
    </row>
    <row r="50" spans="1:5" ht="31.5">
      <c r="A50" s="627" t="s">
        <v>3715</v>
      </c>
      <c r="B50" s="634" t="s">
        <v>3716</v>
      </c>
      <c r="C50" s="757" t="str">
        <f>'Assessment Sheet'!G487</f>
        <v>No</v>
      </c>
      <c r="D50" s="627" t="s">
        <v>3717</v>
      </c>
      <c r="E50" s="811" t="str">
        <f>'Assessment Sheet'!G487</f>
        <v>No</v>
      </c>
    </row>
    <row r="51" spans="1:5" ht="47.25">
      <c r="A51" s="627" t="s">
        <v>3718</v>
      </c>
      <c r="B51" s="634" t="s">
        <v>3719</v>
      </c>
      <c r="C51" s="757" t="str">
        <f>'Assessment Sheet'!G389</f>
        <v>No</v>
      </c>
      <c r="D51" s="627" t="s">
        <v>3720</v>
      </c>
      <c r="E51" s="811" t="str">
        <f>'Assessment Sheet'!G487</f>
        <v>No</v>
      </c>
    </row>
    <row r="52" spans="1:5" ht="31.5">
      <c r="A52" s="627" t="s">
        <v>3721</v>
      </c>
      <c r="B52" s="634" t="s">
        <v>3722</v>
      </c>
      <c r="C52" s="757" t="str">
        <f>'Assessment Sheet'!G394</f>
        <v>No</v>
      </c>
      <c r="D52" s="627" t="s">
        <v>3723</v>
      </c>
      <c r="E52" s="811" t="str">
        <f>'Assessment Sheet'!G394</f>
        <v>No</v>
      </c>
    </row>
    <row r="53" spans="1:5" ht="32.25" thickBot="1">
      <c r="A53" s="627" t="s">
        <v>3724</v>
      </c>
      <c r="B53" s="737" t="s">
        <v>3725</v>
      </c>
      <c r="C53" s="763" t="str">
        <f>'Assessment Sheet'!G487</f>
        <v>No</v>
      </c>
      <c r="D53" s="627" t="s">
        <v>3726</v>
      </c>
      <c r="E53" s="811" t="str">
        <f>'Assessment Sheet'!G487</f>
        <v>No</v>
      </c>
    </row>
    <row r="54" spans="1:5" ht="48" thickBot="1">
      <c r="A54" s="629" t="s">
        <v>3727</v>
      </c>
      <c r="B54" s="743"/>
      <c r="C54" s="768"/>
      <c r="D54" s="629" t="s">
        <v>3728</v>
      </c>
      <c r="E54" s="812" t="str">
        <f>'Assessment Sheet'!G487</f>
        <v>No</v>
      </c>
    </row>
    <row r="55" spans="1:5" ht="16.5" thickBot="1">
      <c r="A55" s="730"/>
      <c r="B55" s="743"/>
      <c r="C55" s="768"/>
      <c r="D55" s="743"/>
    </row>
    <row r="56" spans="1:5" ht="30.6" customHeight="1" thickBot="1">
      <c r="A56" s="646" t="s">
        <v>3729</v>
      </c>
      <c r="B56" s="648"/>
      <c r="C56" s="753"/>
      <c r="D56" s="638"/>
    </row>
    <row r="57" spans="1:5" ht="70.150000000000006" customHeight="1" thickBot="1">
      <c r="A57" s="618" t="s">
        <v>3730</v>
      </c>
      <c r="B57" s="648"/>
      <c r="C57" s="753"/>
      <c r="D57" s="638"/>
    </row>
    <row r="58" spans="1:5" ht="35.1" customHeight="1" thickBot="1">
      <c r="A58" s="621" t="s">
        <v>3731</v>
      </c>
      <c r="B58" s="648"/>
      <c r="C58" s="753"/>
      <c r="D58" s="638"/>
    </row>
    <row r="59" spans="1:5" ht="32.25" thickBot="1">
      <c r="A59" s="618" t="s">
        <v>3732</v>
      </c>
      <c r="B59" s="648"/>
      <c r="C59" s="753"/>
      <c r="D59" s="638"/>
    </row>
    <row r="60" spans="1:5" ht="42" customHeight="1" thickBot="1">
      <c r="A60" s="622" t="s">
        <v>3254</v>
      </c>
      <c r="B60" s="649" t="s">
        <v>3255</v>
      </c>
      <c r="C60" s="814" t="s">
        <v>3256</v>
      </c>
      <c r="D60" s="638"/>
    </row>
    <row r="61" spans="1:5" ht="20.100000000000001" customHeight="1" thickBot="1">
      <c r="A61" s="650" t="s">
        <v>3257</v>
      </c>
      <c r="B61" s="650" t="s">
        <v>3258</v>
      </c>
      <c r="C61" s="780"/>
      <c r="D61" s="638"/>
    </row>
    <row r="62" spans="1:5" ht="63">
      <c r="A62" s="625" t="s">
        <v>3733</v>
      </c>
      <c r="B62" s="627" t="s">
        <v>3734</v>
      </c>
      <c r="C62" s="757" t="str">
        <f>'Assessment Sheet'!G472</f>
        <v>No</v>
      </c>
      <c r="D62" s="638"/>
    </row>
    <row r="63" spans="1:5" ht="32.25" thickBot="1">
      <c r="A63" s="629" t="s">
        <v>3735</v>
      </c>
      <c r="B63" s="627" t="s">
        <v>3736</v>
      </c>
      <c r="C63" s="757" t="str">
        <f>'Assessment Sheet'!G469</f>
        <v>Yes</v>
      </c>
      <c r="D63" s="638"/>
    </row>
    <row r="64" spans="1:5" ht="47.25">
      <c r="A64" s="627"/>
      <c r="B64" s="627" t="s">
        <v>3737</v>
      </c>
      <c r="C64" s="757" t="str">
        <f>'Assessment Sheet'!G473</f>
        <v>No</v>
      </c>
      <c r="D64" s="638"/>
    </row>
    <row r="65" spans="1:4" ht="32.25" thickBot="1">
      <c r="A65" s="627"/>
      <c r="B65" s="629" t="s">
        <v>3738</v>
      </c>
      <c r="C65" s="763" t="str">
        <f>'Assessment Sheet'!G471</f>
        <v>Yes</v>
      </c>
      <c r="D65" s="638"/>
    </row>
    <row r="66" spans="1:4" ht="35.1" customHeight="1" thickBot="1">
      <c r="A66" s="621" t="s">
        <v>3739</v>
      </c>
      <c r="B66" s="638"/>
      <c r="C66" s="753"/>
      <c r="D66" s="638"/>
    </row>
    <row r="67" spans="1:4" ht="32.25" thickBot="1">
      <c r="A67" s="630" t="s">
        <v>3740</v>
      </c>
      <c r="B67" s="638"/>
      <c r="C67" s="753"/>
      <c r="D67" s="638"/>
    </row>
    <row r="68" spans="1:4" ht="41.1" customHeight="1" thickBot="1">
      <c r="A68" s="622" t="s">
        <v>3254</v>
      </c>
      <c r="B68" s="649" t="s">
        <v>3255</v>
      </c>
      <c r="C68" s="814" t="s">
        <v>3256</v>
      </c>
      <c r="D68" s="638"/>
    </row>
    <row r="69" spans="1:4" ht="20.100000000000001" customHeight="1" thickBot="1">
      <c r="A69" s="650" t="s">
        <v>3257</v>
      </c>
      <c r="B69" s="650" t="s">
        <v>3258</v>
      </c>
      <c r="C69" s="780"/>
      <c r="D69" s="638"/>
    </row>
    <row r="70" spans="1:4" ht="47.25">
      <c r="A70" s="1418" t="s">
        <v>3741</v>
      </c>
      <c r="B70" s="627" t="s">
        <v>3742</v>
      </c>
      <c r="C70" s="757" t="str">
        <f>'Assessment Sheet'!G474</f>
        <v>No</v>
      </c>
      <c r="D70" s="638"/>
    </row>
    <row r="71" spans="1:4" ht="32.25" thickBot="1">
      <c r="A71" s="1419"/>
      <c r="B71" s="629" t="s">
        <v>3743</v>
      </c>
      <c r="C71" s="763" t="str">
        <f>'Assessment Sheet'!G471</f>
        <v>Yes</v>
      </c>
      <c r="D71" s="638"/>
    </row>
  </sheetData>
  <autoFilter ref="A1:A71" xr:uid="{716AD8EF-976E-4939-8F51-8E98063C9946}"/>
  <mergeCells count="1">
    <mergeCell ref="A70:A71"/>
  </mergeCells>
  <pageMargins left="0.7" right="0.7" top="0.75" bottom="0.75" header="0.3" footer="0.3"/>
  <pageSetup paperSize="9" scale="36" orientation="portrait" verticalDpi="300" r:id="rId1"/>
  <headerFooter>
    <oddHeader xml:space="preserve">&amp;L"Indicative scoring from PSCRF Assessment 
*Only for use with Pervade CS Conversion module© " </oddHeader>
  </headerFooter>
  <rowBreaks count="1" manualBreakCount="1">
    <brk id="55"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1F3AC1-3063-4612-8EC1-B24B04B7CE45}">
  <dimension ref="A1:E48"/>
  <sheetViews>
    <sheetView zoomScaleNormal="100" workbookViewId="0">
      <selection activeCell="B2" sqref="B2"/>
    </sheetView>
  </sheetViews>
  <sheetFormatPr defaultRowHeight="15"/>
  <cols>
    <col min="1" max="1" width="90.5703125" style="614" customWidth="1"/>
    <col min="2" max="2" width="75.5703125" style="635" customWidth="1"/>
    <col min="3" max="3" width="20.5703125" style="752" customWidth="1"/>
    <col min="4" max="4" width="75.5703125" style="635" customWidth="1"/>
    <col min="5" max="5" width="20.5703125" style="776" customWidth="1"/>
  </cols>
  <sheetData>
    <row r="1" spans="1:5" ht="55.15" customHeight="1" thickBot="1">
      <c r="A1" s="613" t="s">
        <v>3744</v>
      </c>
      <c r="B1" s="638"/>
      <c r="C1" s="753"/>
      <c r="D1" s="638"/>
    </row>
    <row r="2" spans="1:5" ht="70.150000000000006" customHeight="1" thickBot="1">
      <c r="A2" s="651" t="s">
        <v>3745</v>
      </c>
      <c r="B2" s="638"/>
      <c r="C2" s="753"/>
      <c r="D2" s="638"/>
    </row>
    <row r="3" spans="1:5" ht="35.1" customHeight="1" thickBot="1">
      <c r="A3" s="646" t="s">
        <v>3746</v>
      </c>
      <c r="B3" s="638"/>
      <c r="C3" s="753"/>
      <c r="D3" s="638"/>
    </row>
    <row r="4" spans="1:5" ht="48" thickBot="1">
      <c r="A4" s="618" t="s">
        <v>3747</v>
      </c>
      <c r="B4" s="638"/>
      <c r="C4" s="753"/>
      <c r="D4" s="638"/>
    </row>
    <row r="5" spans="1:5" ht="35.1" customHeight="1" thickBot="1">
      <c r="A5" s="621" t="s">
        <v>3748</v>
      </c>
      <c r="B5" s="638"/>
      <c r="C5" s="753"/>
      <c r="D5" s="638"/>
    </row>
    <row r="6" spans="1:5" ht="32.25" thickBot="1">
      <c r="A6" s="618" t="s">
        <v>3749</v>
      </c>
      <c r="B6" s="638"/>
      <c r="C6" s="753"/>
      <c r="D6" s="638"/>
    </row>
    <row r="7" spans="1:5" ht="42.6" customHeight="1" thickBot="1">
      <c r="A7" s="622" t="s">
        <v>3254</v>
      </c>
      <c r="B7" s="647" t="s">
        <v>3290</v>
      </c>
      <c r="C7" s="813" t="s">
        <v>3256</v>
      </c>
      <c r="D7" s="652" t="s">
        <v>3255</v>
      </c>
      <c r="E7" s="815" t="s">
        <v>3256</v>
      </c>
    </row>
    <row r="8" spans="1:5" ht="20.100000000000001" customHeight="1" thickBot="1">
      <c r="A8" s="746" t="s">
        <v>3257</v>
      </c>
      <c r="B8" s="632" t="s">
        <v>3291</v>
      </c>
      <c r="C8" s="780"/>
      <c r="D8" s="632" t="s">
        <v>3258</v>
      </c>
      <c r="E8" s="780"/>
    </row>
    <row r="9" spans="1:5" ht="47.25">
      <c r="A9" s="729" t="s">
        <v>3750</v>
      </c>
      <c r="B9" s="625" t="s">
        <v>3751</v>
      </c>
      <c r="C9" s="769" t="str">
        <f>'Assessment Sheet'!G493</f>
        <v>Yes</v>
      </c>
      <c r="D9" s="625" t="s">
        <v>3752</v>
      </c>
      <c r="E9" s="810" t="str">
        <f>'Assessment Sheet'!G499</f>
        <v>Yes</v>
      </c>
    </row>
    <row r="10" spans="1:5" ht="63">
      <c r="A10" s="730" t="s">
        <v>3753</v>
      </c>
      <c r="B10" s="627" t="s">
        <v>3754</v>
      </c>
      <c r="C10" s="770" t="str">
        <f>'Assessment Sheet'!G502</f>
        <v>Yes</v>
      </c>
      <c r="D10" s="627" t="s">
        <v>3755</v>
      </c>
      <c r="E10" s="811" t="str">
        <f>'Assessment Sheet'!G495</f>
        <v>Yes</v>
      </c>
    </row>
    <row r="11" spans="1:5" ht="32.25" thickBot="1">
      <c r="A11" s="731" t="s">
        <v>3756</v>
      </c>
      <c r="B11" s="627" t="s">
        <v>3757</v>
      </c>
      <c r="C11" s="770" t="str">
        <f>'Assessment Sheet'!G494</f>
        <v>No</v>
      </c>
      <c r="D11" s="627" t="s">
        <v>3758</v>
      </c>
      <c r="E11" s="811" t="str">
        <f>'Assessment Sheet'!G493</f>
        <v>Yes</v>
      </c>
    </row>
    <row r="12" spans="1:5" ht="32.25" thickBot="1">
      <c r="A12" s="743"/>
      <c r="B12" s="629" t="s">
        <v>3759</v>
      </c>
      <c r="C12" s="771" t="str">
        <f>'Assessment Sheet'!G503</f>
        <v>No</v>
      </c>
      <c r="D12" s="629" t="s">
        <v>3760</v>
      </c>
      <c r="E12" s="812" t="str">
        <f>'Assessment Sheet'!G503</f>
        <v>No</v>
      </c>
    </row>
    <row r="13" spans="1:5" ht="35.1" customHeight="1" thickBot="1">
      <c r="A13" s="621" t="s">
        <v>3761</v>
      </c>
      <c r="B13" s="638"/>
      <c r="C13" s="753"/>
      <c r="D13" s="638"/>
    </row>
    <row r="14" spans="1:5" ht="48" thickBot="1">
      <c r="A14" s="653" t="s">
        <v>3762</v>
      </c>
      <c r="B14" s="638"/>
      <c r="C14" s="753"/>
      <c r="D14" s="638"/>
    </row>
    <row r="15" spans="1:5" ht="40.5" customHeight="1" thickBot="1">
      <c r="A15" s="622" t="s">
        <v>3254</v>
      </c>
      <c r="B15" s="652" t="s">
        <v>3255</v>
      </c>
      <c r="C15" s="779" t="s">
        <v>3256</v>
      </c>
      <c r="D15" s="638"/>
    </row>
    <row r="16" spans="1:5" ht="20.100000000000001" customHeight="1" thickBot="1">
      <c r="A16" s="632" t="s">
        <v>3257</v>
      </c>
      <c r="B16" s="632" t="s">
        <v>3258</v>
      </c>
      <c r="C16" s="780"/>
      <c r="D16" s="638"/>
    </row>
    <row r="17" spans="1:4" ht="47.25">
      <c r="A17" s="729" t="s">
        <v>3763</v>
      </c>
      <c r="B17" s="625" t="s">
        <v>3764</v>
      </c>
      <c r="C17" s="757" t="str">
        <f>'Assessment Sheet'!G571</f>
        <v>No</v>
      </c>
      <c r="D17" s="638"/>
    </row>
    <row r="18" spans="1:4" ht="47.25">
      <c r="A18" s="730" t="s">
        <v>3765</v>
      </c>
      <c r="B18" s="627" t="s">
        <v>3766</v>
      </c>
      <c r="C18" s="757" t="str">
        <f>'Assessment Sheet'!G572</f>
        <v>No</v>
      </c>
      <c r="D18" s="638"/>
    </row>
    <row r="19" spans="1:4" ht="48" thickBot="1">
      <c r="A19" s="731" t="s">
        <v>3767</v>
      </c>
      <c r="B19" s="627" t="s">
        <v>3768</v>
      </c>
      <c r="C19" s="757" t="str">
        <f>'Assessment Sheet'!G545</f>
        <v>Yes</v>
      </c>
      <c r="D19" s="638"/>
    </row>
    <row r="20" spans="1:4" ht="47.25">
      <c r="A20" s="743"/>
      <c r="B20" s="627" t="s">
        <v>3769</v>
      </c>
      <c r="C20" s="757" t="str">
        <f>'Assessment Sheet'!G570</f>
        <v>No</v>
      </c>
      <c r="D20" s="638"/>
    </row>
    <row r="21" spans="1:4" ht="63">
      <c r="A21" s="743"/>
      <c r="B21" s="627" t="s">
        <v>3770</v>
      </c>
      <c r="C21" s="757" t="str">
        <f>'Assessment Sheet'!G530</f>
        <v>Yes</v>
      </c>
      <c r="D21" s="638"/>
    </row>
    <row r="22" spans="1:4" ht="48" thickBot="1">
      <c r="A22" s="743"/>
      <c r="B22" s="629" t="s">
        <v>3771</v>
      </c>
      <c r="C22" s="763" t="str">
        <f>'Assessment Sheet'!G573</f>
        <v>No</v>
      </c>
      <c r="D22" s="638"/>
    </row>
    <row r="23" spans="1:4" ht="35.1" customHeight="1" thickBot="1">
      <c r="A23" s="621" t="s">
        <v>3772</v>
      </c>
      <c r="B23" s="638"/>
      <c r="C23" s="753"/>
      <c r="D23" s="638"/>
    </row>
    <row r="24" spans="1:4" ht="48" thickBot="1">
      <c r="A24" s="630" t="s">
        <v>3773</v>
      </c>
      <c r="B24" s="638"/>
      <c r="C24" s="753"/>
      <c r="D24" s="638"/>
    </row>
    <row r="25" spans="1:4" ht="41.1" customHeight="1" thickBot="1">
      <c r="A25" s="622" t="s">
        <v>3254</v>
      </c>
      <c r="B25" s="652" t="s">
        <v>3255</v>
      </c>
      <c r="C25" s="779" t="s">
        <v>3256</v>
      </c>
      <c r="D25" s="638"/>
    </row>
    <row r="26" spans="1:4" ht="20.100000000000001" customHeight="1" thickBot="1">
      <c r="A26" s="632" t="s">
        <v>3257</v>
      </c>
      <c r="B26" s="632" t="s">
        <v>3258</v>
      </c>
      <c r="C26" s="780"/>
      <c r="D26" s="638"/>
    </row>
    <row r="27" spans="1:4" ht="31.5">
      <c r="A27" s="627" t="s">
        <v>3774</v>
      </c>
      <c r="B27" s="625" t="s">
        <v>3775</v>
      </c>
      <c r="C27" s="757" t="str">
        <f>'Assessment Sheet'!G554</f>
        <v>No</v>
      </c>
      <c r="D27" s="638"/>
    </row>
    <row r="28" spans="1:4" ht="15.75">
      <c r="A28" s="627" t="s">
        <v>3776</v>
      </c>
      <c r="B28" s="627" t="s">
        <v>3777</v>
      </c>
      <c r="C28" s="757" t="str">
        <f>'Assessment Sheet'!G555</f>
        <v>No</v>
      </c>
      <c r="D28" s="638"/>
    </row>
    <row r="29" spans="1:4" ht="47.25">
      <c r="A29" s="627" t="s">
        <v>3778</v>
      </c>
      <c r="B29" s="627" t="s">
        <v>3779</v>
      </c>
      <c r="C29" s="757" t="str">
        <f>'Assessment Sheet'!G556</f>
        <v>No</v>
      </c>
      <c r="D29" s="638"/>
    </row>
    <row r="30" spans="1:4" ht="32.25" thickBot="1">
      <c r="A30" s="629" t="s">
        <v>3780</v>
      </c>
      <c r="B30" s="629" t="s">
        <v>3781</v>
      </c>
      <c r="C30" s="763" t="str">
        <f>'Assessment Sheet'!G557</f>
        <v>No</v>
      </c>
      <c r="D30" s="638"/>
    </row>
    <row r="31" spans="1:4" ht="29.65" customHeight="1" thickBot="1">
      <c r="A31" s="646" t="s">
        <v>3782</v>
      </c>
      <c r="B31" s="638"/>
      <c r="C31" s="753"/>
      <c r="D31" s="638"/>
    </row>
    <row r="32" spans="1:4" ht="32.25" thickBot="1">
      <c r="A32" s="618" t="s">
        <v>3783</v>
      </c>
      <c r="B32" s="638"/>
      <c r="C32" s="753"/>
      <c r="D32" s="638"/>
    </row>
    <row r="33" spans="1:4" ht="35.1" customHeight="1" thickBot="1">
      <c r="A33" s="621" t="s">
        <v>3784</v>
      </c>
      <c r="B33" s="638"/>
      <c r="C33" s="753"/>
      <c r="D33" s="638"/>
    </row>
    <row r="34" spans="1:4" ht="32.25" thickBot="1">
      <c r="A34" s="630" t="s">
        <v>3785</v>
      </c>
      <c r="B34" s="638"/>
      <c r="C34" s="753"/>
      <c r="D34" s="638"/>
    </row>
    <row r="35" spans="1:4" ht="42" customHeight="1" thickBot="1">
      <c r="A35" s="622" t="s">
        <v>3254</v>
      </c>
      <c r="B35" s="631" t="s">
        <v>3255</v>
      </c>
      <c r="C35" s="779" t="s">
        <v>3256</v>
      </c>
      <c r="D35" s="638"/>
    </row>
    <row r="36" spans="1:4" ht="20.100000000000001" customHeight="1" thickBot="1">
      <c r="A36" s="650" t="s">
        <v>3257</v>
      </c>
      <c r="B36" s="632" t="s">
        <v>3258</v>
      </c>
      <c r="C36" s="780"/>
      <c r="D36" s="638"/>
    </row>
    <row r="37" spans="1:4" ht="31.5">
      <c r="A37" s="729" t="s">
        <v>3786</v>
      </c>
      <c r="B37" s="625" t="s">
        <v>3787</v>
      </c>
      <c r="C37" s="757" t="str">
        <f>'Assessment Sheet'!G519</f>
        <v>Yes</v>
      </c>
      <c r="D37" s="638"/>
    </row>
    <row r="38" spans="1:4" ht="32.25" thickBot="1">
      <c r="A38" s="731" t="s">
        <v>3788</v>
      </c>
      <c r="B38" s="627" t="s">
        <v>3789</v>
      </c>
      <c r="C38" s="757" t="str">
        <f>'Assessment Sheet'!G521</f>
        <v>Yes</v>
      </c>
      <c r="D38" s="638"/>
    </row>
    <row r="39" spans="1:4" ht="32.25" thickBot="1">
      <c r="A39" s="743"/>
      <c r="B39" s="629" t="s">
        <v>3790</v>
      </c>
      <c r="C39" s="763" t="str">
        <f>'Assessment Sheet'!G518</f>
        <v>Yes</v>
      </c>
      <c r="D39" s="638"/>
    </row>
    <row r="40" spans="1:4" ht="35.1" customHeight="1" thickBot="1">
      <c r="A40" s="621" t="s">
        <v>3791</v>
      </c>
      <c r="B40" s="638"/>
      <c r="C40" s="753"/>
      <c r="D40" s="638"/>
    </row>
    <row r="41" spans="1:4" ht="16.5" thickBot="1">
      <c r="A41" s="630" t="s">
        <v>3792</v>
      </c>
      <c r="B41" s="638"/>
      <c r="C41" s="753"/>
      <c r="D41" s="638"/>
    </row>
    <row r="42" spans="1:4" ht="40.5" customHeight="1" thickBot="1">
      <c r="A42" s="622" t="s">
        <v>3254</v>
      </c>
      <c r="B42" s="631" t="s">
        <v>3255</v>
      </c>
      <c r="C42" s="779" t="s">
        <v>3256</v>
      </c>
      <c r="D42" s="638"/>
    </row>
    <row r="43" spans="1:4" ht="20.100000000000001" customHeight="1" thickBot="1">
      <c r="A43" s="650" t="s">
        <v>3257</v>
      </c>
      <c r="B43" s="650" t="s">
        <v>3258</v>
      </c>
      <c r="C43" s="780"/>
      <c r="D43" s="638"/>
    </row>
    <row r="44" spans="1:4" ht="31.5">
      <c r="A44" s="729" t="s">
        <v>3793</v>
      </c>
      <c r="B44" s="625" t="s">
        <v>3794</v>
      </c>
      <c r="C44" s="757" t="str">
        <f>'Assessment Sheet'!G521</f>
        <v>Yes</v>
      </c>
      <c r="D44" s="638"/>
    </row>
    <row r="45" spans="1:4" ht="48" thickBot="1">
      <c r="A45" s="731" t="s">
        <v>3795</v>
      </c>
      <c r="B45" s="627" t="s">
        <v>3796</v>
      </c>
      <c r="C45" s="757" t="str">
        <f>'Assessment Sheet'!G523</f>
        <v>Yes</v>
      </c>
      <c r="D45" s="638"/>
    </row>
    <row r="46" spans="1:4" ht="31.5">
      <c r="A46" s="743"/>
      <c r="B46" s="627" t="s">
        <v>3797</v>
      </c>
      <c r="C46" s="757" t="str">
        <f>'Assessment Sheet'!G521</f>
        <v>Yes</v>
      </c>
      <c r="D46" s="638"/>
    </row>
    <row r="47" spans="1:4" ht="31.5">
      <c r="A47" s="743"/>
      <c r="B47" s="627" t="s">
        <v>3798</v>
      </c>
      <c r="C47" s="757" t="str">
        <f>'Assessment Sheet'!G524</f>
        <v>Yes</v>
      </c>
      <c r="D47" s="638"/>
    </row>
    <row r="48" spans="1:4" ht="32.25" thickBot="1">
      <c r="A48" s="743"/>
      <c r="B48" s="629" t="s">
        <v>3799</v>
      </c>
      <c r="C48" s="763" t="str">
        <f>'Assessment Sheet'!G517</f>
        <v>Yes</v>
      </c>
      <c r="D48" s="638"/>
    </row>
  </sheetData>
  <autoFilter ref="A1:A48" xr:uid="{637FCEAB-C265-4EEA-956D-B18C5EF75912}"/>
  <pageMargins left="0.7" right="0.7" top="0.75" bottom="0.75" header="0.3" footer="0.3"/>
  <pageSetup paperSize="9" scale="36" orientation="portrait" verticalDpi="300" r:id="rId1"/>
  <headerFooter>
    <oddHeader xml:space="preserve">&amp;L"Indicative scoring from PSCRF Assessment 
*Only for use with Pervade CS Conversion module© "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1F7D4-0213-4D84-8D33-8C181B35A754}">
  <dimension ref="A1:X36"/>
  <sheetViews>
    <sheetView tabSelected="1" topLeftCell="D1" zoomScale="60" zoomScaleNormal="60" workbookViewId="0">
      <selection activeCell="N4" sqref="N4"/>
    </sheetView>
  </sheetViews>
  <sheetFormatPr defaultColWidth="16.42578125" defaultRowHeight="15"/>
  <cols>
    <col min="1" max="3" width="16.42578125" style="1041"/>
    <col min="4" max="4" width="71.140625" style="1041" customWidth="1"/>
    <col min="5" max="7" width="16.42578125" style="1041"/>
    <col min="8" max="13" width="0" style="1041" hidden="1" customWidth="1"/>
    <col min="14" max="14" width="29.7109375" style="1041" bestFit="1" customWidth="1"/>
    <col min="15" max="15" width="45.5703125" style="1041" customWidth="1"/>
    <col min="16" max="18" width="16.42578125" style="1041"/>
    <col min="19" max="20" width="0" style="1041" hidden="1" customWidth="1"/>
    <col min="21" max="21" width="41.5703125" style="1041" customWidth="1"/>
    <col min="22" max="22" width="37.7109375" style="1041" customWidth="1"/>
    <col min="23" max="23" width="16.42578125" style="1041"/>
    <col min="24" max="24" width="134" style="1041" bestFit="1" customWidth="1"/>
    <col min="25" max="16384" width="16.42578125" style="1041"/>
  </cols>
  <sheetData>
    <row r="1" spans="1:24">
      <c r="A1" s="1123" t="s">
        <v>1354</v>
      </c>
      <c r="B1" s="1124"/>
      <c r="C1" s="1124"/>
      <c r="D1" s="1124"/>
      <c r="E1" s="1034"/>
      <c r="F1" s="1125" t="s">
        <v>1355</v>
      </c>
      <c r="G1" s="1125"/>
      <c r="H1" s="1125"/>
      <c r="I1" s="1125"/>
      <c r="J1" s="1035"/>
      <c r="K1" s="1036"/>
      <c r="L1" s="1037"/>
      <c r="M1" s="1037"/>
      <c r="N1" s="1038">
        <v>45973</v>
      </c>
      <c r="O1" s="1039"/>
      <c r="P1" s="1126"/>
      <c r="Q1" s="1127"/>
      <c r="R1" s="1128"/>
      <c r="S1" s="1037"/>
      <c r="T1" s="1037"/>
      <c r="U1" s="1037"/>
    </row>
    <row r="2" spans="1:24">
      <c r="A2" s="1123"/>
      <c r="B2" s="1124"/>
      <c r="C2" s="1124"/>
      <c r="D2" s="1124"/>
      <c r="E2" s="1034"/>
      <c r="F2" s="1125" t="s">
        <v>1356</v>
      </c>
      <c r="G2" s="1125"/>
      <c r="H2" s="1125"/>
      <c r="I2" s="1125"/>
      <c r="J2" s="1035"/>
      <c r="K2" s="1036"/>
      <c r="L2" s="1037"/>
      <c r="M2" s="1037"/>
      <c r="N2" s="1038">
        <v>45971</v>
      </c>
      <c r="O2" s="1037"/>
      <c r="P2" s="1040"/>
      <c r="Q2" s="1036"/>
      <c r="R2" s="1037"/>
      <c r="S2" s="1037"/>
      <c r="T2" s="1037"/>
      <c r="U2" s="1037"/>
    </row>
    <row r="3" spans="1:24">
      <c r="A3" s="1124"/>
      <c r="B3" s="1124"/>
      <c r="C3" s="1124"/>
      <c r="D3" s="1124"/>
      <c r="E3" s="1034"/>
      <c r="F3" s="1125" t="s">
        <v>1357</v>
      </c>
      <c r="G3" s="1125"/>
      <c r="H3" s="1125"/>
      <c r="I3" s="1125"/>
      <c r="J3" s="1129"/>
      <c r="K3" s="1127"/>
      <c r="L3" s="1037"/>
      <c r="M3" s="1037"/>
      <c r="N3" s="1042">
        <v>45717</v>
      </c>
      <c r="O3" s="1037"/>
      <c r="P3" s="1126"/>
      <c r="Q3" s="1128"/>
      <c r="R3" s="1128"/>
      <c r="S3" s="1037"/>
      <c r="T3" s="1037"/>
      <c r="U3" s="1037"/>
    </row>
    <row r="4" spans="1:24">
      <c r="A4" s="1037"/>
      <c r="B4" s="1037"/>
      <c r="C4" s="1037"/>
      <c r="D4" s="1037"/>
      <c r="E4" s="1043"/>
      <c r="F4" s="1043"/>
      <c r="G4" s="1043"/>
      <c r="H4" s="1043"/>
      <c r="I4" s="1043"/>
      <c r="J4" s="1037"/>
      <c r="K4" s="1037"/>
      <c r="L4" s="1037"/>
      <c r="M4" s="1037"/>
      <c r="N4" s="1037"/>
      <c r="O4" s="1037"/>
      <c r="P4" s="1043"/>
      <c r="Q4" s="1043"/>
      <c r="R4" s="1043"/>
      <c r="S4" s="1043"/>
      <c r="T4" s="1043"/>
      <c r="U4" s="1043"/>
    </row>
    <row r="5" spans="1:24" ht="45">
      <c r="A5" s="1044" t="s">
        <v>1358</v>
      </c>
      <c r="B5" s="1044" t="s">
        <v>1359</v>
      </c>
      <c r="C5" s="1044" t="s">
        <v>1360</v>
      </c>
      <c r="D5" s="1044" t="s">
        <v>1361</v>
      </c>
      <c r="E5" s="1044" t="s">
        <v>1362</v>
      </c>
      <c r="F5" s="1044" t="s">
        <v>1363</v>
      </c>
      <c r="G5" s="1044" t="s">
        <v>1364</v>
      </c>
      <c r="H5" s="1044" t="s">
        <v>1365</v>
      </c>
      <c r="I5" s="1044" t="s">
        <v>1366</v>
      </c>
      <c r="J5" s="1045" t="s">
        <v>1367</v>
      </c>
      <c r="K5" s="1045" t="s">
        <v>1368</v>
      </c>
      <c r="L5" s="1045" t="s">
        <v>1369</v>
      </c>
      <c r="M5" s="1045" t="s">
        <v>1370</v>
      </c>
      <c r="N5" s="1046" t="s">
        <v>1371</v>
      </c>
      <c r="O5" s="1047" t="s">
        <v>1372</v>
      </c>
      <c r="P5" s="1046" t="s">
        <v>1373</v>
      </c>
      <c r="Q5" s="1046" t="s">
        <v>1374</v>
      </c>
      <c r="R5" s="1046" t="s">
        <v>1375</v>
      </c>
      <c r="S5" s="1046" t="s">
        <v>1376</v>
      </c>
      <c r="T5" s="1046" t="s">
        <v>1366</v>
      </c>
      <c r="U5" s="1048" t="s">
        <v>1377</v>
      </c>
      <c r="V5" s="1048" t="s">
        <v>1378</v>
      </c>
      <c r="W5" s="1049" t="s">
        <v>1379</v>
      </c>
    </row>
    <row r="6" spans="1:24" ht="270">
      <c r="A6" s="1050">
        <v>1</v>
      </c>
      <c r="B6" s="1051">
        <v>45327</v>
      </c>
      <c r="C6" s="1052" t="s">
        <v>10</v>
      </c>
      <c r="D6" s="1053" t="s">
        <v>1380</v>
      </c>
      <c r="E6" s="1054">
        <v>4</v>
      </c>
      <c r="F6" s="1054">
        <v>4</v>
      </c>
      <c r="G6" s="1050">
        <f t="shared" ref="G6:G10" si="0">SUM(E6*F6)</f>
        <v>16</v>
      </c>
      <c r="H6" s="1054">
        <v>16</v>
      </c>
      <c r="I6" s="1054">
        <f t="shared" ref="I6:I15" si="1">G6-H6</f>
        <v>0</v>
      </c>
      <c r="J6" s="1054">
        <f t="shared" ref="J6:J15" si="2">IF(C6="open",G6,0)</f>
        <v>0</v>
      </c>
      <c r="K6" s="1054">
        <f t="shared" ref="K6:K15" si="3">IF(J6&gt;0,1,0)</f>
        <v>0</v>
      </c>
      <c r="L6" s="1054">
        <f t="shared" ref="L6:L15" si="4">IF(C6="being mitigated",G6,0)</f>
        <v>0</v>
      </c>
      <c r="M6" s="1054">
        <f t="shared" ref="M6:M15" si="5">IF(L6&gt;0,1,0)</f>
        <v>0</v>
      </c>
      <c r="N6" s="1055" t="s">
        <v>1381</v>
      </c>
      <c r="O6" s="1055" t="s">
        <v>1382</v>
      </c>
      <c r="P6" s="1054">
        <v>4</v>
      </c>
      <c r="Q6" s="1054">
        <v>1</v>
      </c>
      <c r="R6" s="1056">
        <f t="shared" ref="R6:R15" si="6">SUM(P6*Q6)</f>
        <v>4</v>
      </c>
      <c r="S6" s="1054">
        <v>4</v>
      </c>
      <c r="T6" s="1054">
        <f>R6-S6</f>
        <v>0</v>
      </c>
      <c r="U6" s="1055"/>
      <c r="V6" s="1057" t="s">
        <v>1383</v>
      </c>
      <c r="W6" s="1058" t="s">
        <v>1384</v>
      </c>
      <c r="X6" s="1070" t="s">
        <v>1385</v>
      </c>
    </row>
    <row r="7" spans="1:24" ht="270">
      <c r="A7" s="1050">
        <v>2</v>
      </c>
      <c r="B7" s="1051">
        <v>45327</v>
      </c>
      <c r="C7" s="1052" t="s">
        <v>10</v>
      </c>
      <c r="D7" s="1053" t="s">
        <v>1386</v>
      </c>
      <c r="E7" s="1054">
        <v>4</v>
      </c>
      <c r="F7" s="1054">
        <v>4</v>
      </c>
      <c r="G7" s="1059">
        <f t="shared" si="0"/>
        <v>16</v>
      </c>
      <c r="H7" s="1054">
        <v>6</v>
      </c>
      <c r="I7" s="1054">
        <f t="shared" si="1"/>
        <v>10</v>
      </c>
      <c r="J7" s="1054">
        <f t="shared" si="2"/>
        <v>0</v>
      </c>
      <c r="K7" s="1054">
        <f t="shared" si="3"/>
        <v>0</v>
      </c>
      <c r="L7" s="1054">
        <f t="shared" si="4"/>
        <v>0</v>
      </c>
      <c r="M7" s="1054">
        <f t="shared" si="5"/>
        <v>0</v>
      </c>
      <c r="N7" s="1055" t="s">
        <v>1387</v>
      </c>
      <c r="O7" s="1060" t="s">
        <v>1388</v>
      </c>
      <c r="P7" s="1054">
        <v>4</v>
      </c>
      <c r="Q7" s="1054">
        <v>2</v>
      </c>
      <c r="R7" s="1056">
        <f t="shared" si="6"/>
        <v>8</v>
      </c>
      <c r="S7" s="1054">
        <v>6</v>
      </c>
      <c r="T7" s="1054">
        <f t="shared" ref="T7:T15" si="7">R7-S7</f>
        <v>2</v>
      </c>
      <c r="U7" s="1061"/>
      <c r="V7" s="1057" t="s">
        <v>1389</v>
      </c>
      <c r="W7" s="1058" t="s">
        <v>1384</v>
      </c>
    </row>
    <row r="8" spans="1:24" ht="195">
      <c r="A8" s="1050">
        <v>3</v>
      </c>
      <c r="B8" s="1051">
        <v>45327</v>
      </c>
      <c r="C8" s="1052" t="s">
        <v>10</v>
      </c>
      <c r="D8" s="1053" t="s">
        <v>1390</v>
      </c>
      <c r="E8" s="1054">
        <v>4</v>
      </c>
      <c r="F8" s="1054">
        <v>3</v>
      </c>
      <c r="G8" s="1050">
        <v>12</v>
      </c>
      <c r="H8" s="1054">
        <v>12</v>
      </c>
      <c r="I8" s="1054">
        <f t="shared" si="1"/>
        <v>0</v>
      </c>
      <c r="J8" s="1054">
        <f t="shared" si="2"/>
        <v>0</v>
      </c>
      <c r="K8" s="1054">
        <f t="shared" si="3"/>
        <v>0</v>
      </c>
      <c r="L8" s="1054">
        <f t="shared" si="4"/>
        <v>0</v>
      </c>
      <c r="M8" s="1054">
        <f t="shared" si="5"/>
        <v>0</v>
      </c>
      <c r="N8" s="1055" t="s">
        <v>1391</v>
      </c>
      <c r="O8" s="1060" t="s">
        <v>1392</v>
      </c>
      <c r="P8" s="1054">
        <v>4</v>
      </c>
      <c r="Q8" s="1054">
        <v>1</v>
      </c>
      <c r="R8" s="1056">
        <f t="shared" si="6"/>
        <v>4</v>
      </c>
      <c r="S8" s="1054">
        <v>9</v>
      </c>
      <c r="T8" s="1054">
        <f t="shared" si="7"/>
        <v>-5</v>
      </c>
      <c r="U8" s="1055"/>
      <c r="V8" s="1057" t="s">
        <v>1393</v>
      </c>
      <c r="W8" s="1062" t="s">
        <v>1394</v>
      </c>
    </row>
    <row r="9" spans="1:24" ht="360">
      <c r="A9" s="1050">
        <v>4</v>
      </c>
      <c r="B9" s="1051">
        <v>45327</v>
      </c>
      <c r="C9" s="1052" t="s">
        <v>10</v>
      </c>
      <c r="D9" s="1053" t="s">
        <v>1395</v>
      </c>
      <c r="E9" s="1054">
        <v>2</v>
      </c>
      <c r="F9" s="1054">
        <v>3</v>
      </c>
      <c r="G9" s="1050">
        <f t="shared" si="0"/>
        <v>6</v>
      </c>
      <c r="H9" s="1054">
        <v>6</v>
      </c>
      <c r="I9" s="1054">
        <f t="shared" si="1"/>
        <v>0</v>
      </c>
      <c r="J9" s="1054">
        <f t="shared" si="2"/>
        <v>0</v>
      </c>
      <c r="K9" s="1054">
        <f t="shared" si="3"/>
        <v>0</v>
      </c>
      <c r="L9" s="1054">
        <f t="shared" si="4"/>
        <v>0</v>
      </c>
      <c r="M9" s="1054">
        <f t="shared" si="5"/>
        <v>0</v>
      </c>
      <c r="N9" s="1060" t="s">
        <v>1396</v>
      </c>
      <c r="O9" s="1060" t="s">
        <v>1397</v>
      </c>
      <c r="P9" s="1054">
        <v>2</v>
      </c>
      <c r="Q9" s="1054">
        <v>2</v>
      </c>
      <c r="R9" s="1056">
        <f t="shared" si="6"/>
        <v>4</v>
      </c>
      <c r="S9" s="1054">
        <v>4</v>
      </c>
      <c r="T9" s="1054">
        <f t="shared" si="7"/>
        <v>0</v>
      </c>
      <c r="U9" s="1055"/>
      <c r="V9" s="1057" t="s">
        <v>1398</v>
      </c>
      <c r="W9" s="1057"/>
    </row>
    <row r="10" spans="1:24" ht="150">
      <c r="A10" s="1050">
        <v>5</v>
      </c>
      <c r="B10" s="1051">
        <v>45327</v>
      </c>
      <c r="C10" s="1052" t="s">
        <v>10</v>
      </c>
      <c r="D10" s="1053" t="s">
        <v>1399</v>
      </c>
      <c r="E10" s="1054">
        <v>3</v>
      </c>
      <c r="F10" s="1054">
        <v>3</v>
      </c>
      <c r="G10" s="1050">
        <f t="shared" si="0"/>
        <v>9</v>
      </c>
      <c r="H10" s="1054">
        <v>8</v>
      </c>
      <c r="I10" s="1054">
        <f t="shared" si="1"/>
        <v>1</v>
      </c>
      <c r="J10" s="1054">
        <f t="shared" si="2"/>
        <v>0</v>
      </c>
      <c r="K10" s="1054">
        <f t="shared" si="3"/>
        <v>0</v>
      </c>
      <c r="L10" s="1054">
        <f t="shared" si="4"/>
        <v>0</v>
      </c>
      <c r="M10" s="1054">
        <f t="shared" si="5"/>
        <v>0</v>
      </c>
      <c r="N10" s="1060" t="s">
        <v>1400</v>
      </c>
      <c r="O10" s="1060" t="s">
        <v>1401</v>
      </c>
      <c r="P10" s="1054">
        <v>3</v>
      </c>
      <c r="Q10" s="1054">
        <v>1</v>
      </c>
      <c r="R10" s="1056">
        <f t="shared" si="6"/>
        <v>3</v>
      </c>
      <c r="S10" s="1054">
        <v>6</v>
      </c>
      <c r="T10" s="1054">
        <f t="shared" si="7"/>
        <v>-3</v>
      </c>
      <c r="U10" s="1063"/>
      <c r="V10" s="1057" t="s">
        <v>1402</v>
      </c>
      <c r="W10" s="1057"/>
    </row>
    <row r="11" spans="1:24" ht="210">
      <c r="A11" s="1050">
        <v>6</v>
      </c>
      <c r="B11" s="1051">
        <v>45327</v>
      </c>
      <c r="C11" s="1052" t="s">
        <v>10</v>
      </c>
      <c r="D11" s="1053" t="s">
        <v>1403</v>
      </c>
      <c r="E11" s="1054">
        <v>4</v>
      </c>
      <c r="F11" s="1054">
        <v>3</v>
      </c>
      <c r="G11" s="1050">
        <f t="shared" ref="G11:G15" si="8">SUM(E11*F11)</f>
        <v>12</v>
      </c>
      <c r="H11" s="1054">
        <v>8</v>
      </c>
      <c r="I11" s="1054">
        <f t="shared" si="1"/>
        <v>4</v>
      </c>
      <c r="J11" s="1054">
        <f t="shared" si="2"/>
        <v>0</v>
      </c>
      <c r="K11" s="1054">
        <f t="shared" si="3"/>
        <v>0</v>
      </c>
      <c r="L11" s="1054">
        <f t="shared" si="4"/>
        <v>0</v>
      </c>
      <c r="M11" s="1054">
        <f t="shared" si="5"/>
        <v>0</v>
      </c>
      <c r="N11" s="1060" t="s">
        <v>1404</v>
      </c>
      <c r="O11" s="1060" t="s">
        <v>1405</v>
      </c>
      <c r="P11" s="1054">
        <v>4</v>
      </c>
      <c r="Q11" s="1054">
        <v>1</v>
      </c>
      <c r="R11" s="1056">
        <f t="shared" si="6"/>
        <v>4</v>
      </c>
      <c r="S11" s="1054">
        <v>6</v>
      </c>
      <c r="T11" s="1054">
        <f t="shared" si="7"/>
        <v>-2</v>
      </c>
      <c r="U11" s="1063"/>
      <c r="V11" s="1057" t="s">
        <v>1406</v>
      </c>
      <c r="W11" s="1057"/>
    </row>
    <row r="12" spans="1:24" ht="195">
      <c r="A12" s="1050">
        <v>7</v>
      </c>
      <c r="B12" s="1051">
        <v>45327</v>
      </c>
      <c r="C12" s="1052" t="s">
        <v>10</v>
      </c>
      <c r="D12" s="1053" t="s">
        <v>1407</v>
      </c>
      <c r="E12" s="1054">
        <v>4</v>
      </c>
      <c r="F12" s="1054">
        <v>3</v>
      </c>
      <c r="G12" s="1050">
        <f t="shared" si="8"/>
        <v>12</v>
      </c>
      <c r="H12" s="1054">
        <v>8</v>
      </c>
      <c r="I12" s="1054">
        <f t="shared" si="1"/>
        <v>4</v>
      </c>
      <c r="J12" s="1054">
        <f t="shared" si="2"/>
        <v>0</v>
      </c>
      <c r="K12" s="1054">
        <f t="shared" si="3"/>
        <v>0</v>
      </c>
      <c r="L12" s="1054">
        <f t="shared" si="4"/>
        <v>0</v>
      </c>
      <c r="M12" s="1054">
        <f t="shared" si="5"/>
        <v>0</v>
      </c>
      <c r="N12" s="1060" t="s">
        <v>1408</v>
      </c>
      <c r="O12" s="1060" t="s">
        <v>1409</v>
      </c>
      <c r="P12" s="1054">
        <v>4</v>
      </c>
      <c r="Q12" s="1054">
        <v>1</v>
      </c>
      <c r="R12" s="1056">
        <f t="shared" si="6"/>
        <v>4</v>
      </c>
      <c r="S12" s="1054">
        <v>6</v>
      </c>
      <c r="T12" s="1054">
        <f t="shared" si="7"/>
        <v>-2</v>
      </c>
      <c r="U12" s="1063" t="s">
        <v>0</v>
      </c>
      <c r="V12" s="1057" t="s">
        <v>1410</v>
      </c>
      <c r="W12" s="1057"/>
    </row>
    <row r="13" spans="1:24" ht="285">
      <c r="A13" s="1050">
        <v>8</v>
      </c>
      <c r="B13" s="1051">
        <v>45327</v>
      </c>
      <c r="C13" s="1052" t="s">
        <v>10</v>
      </c>
      <c r="D13" s="1053" t="s">
        <v>1411</v>
      </c>
      <c r="E13" s="1054">
        <v>4</v>
      </c>
      <c r="F13" s="1054">
        <v>3</v>
      </c>
      <c r="G13" s="1050">
        <f t="shared" si="8"/>
        <v>12</v>
      </c>
      <c r="H13" s="1054">
        <v>8</v>
      </c>
      <c r="I13" s="1054">
        <f t="shared" si="1"/>
        <v>4</v>
      </c>
      <c r="J13" s="1054">
        <f t="shared" si="2"/>
        <v>0</v>
      </c>
      <c r="K13" s="1054">
        <f t="shared" si="3"/>
        <v>0</v>
      </c>
      <c r="L13" s="1054">
        <f t="shared" si="4"/>
        <v>0</v>
      </c>
      <c r="M13" s="1054">
        <f t="shared" si="5"/>
        <v>0</v>
      </c>
      <c r="N13" s="1060" t="s">
        <v>1412</v>
      </c>
      <c r="O13" s="1060" t="s">
        <v>1413</v>
      </c>
      <c r="P13" s="1054">
        <v>4</v>
      </c>
      <c r="Q13" s="1054">
        <v>1</v>
      </c>
      <c r="R13" s="1056">
        <f t="shared" si="6"/>
        <v>4</v>
      </c>
      <c r="S13" s="1054">
        <v>6</v>
      </c>
      <c r="T13" s="1054">
        <f t="shared" si="7"/>
        <v>-2</v>
      </c>
      <c r="U13" s="1063"/>
      <c r="V13" s="1057" t="s">
        <v>1414</v>
      </c>
      <c r="W13" s="1057"/>
      <c r="X13" s="1041" t="s">
        <v>1415</v>
      </c>
    </row>
    <row r="14" spans="1:24" ht="285">
      <c r="A14" s="1050">
        <v>9</v>
      </c>
      <c r="B14" s="1051">
        <v>45327</v>
      </c>
      <c r="C14" s="1052" t="s">
        <v>10</v>
      </c>
      <c r="D14" s="1053" t="s">
        <v>1416</v>
      </c>
      <c r="E14" s="1054">
        <v>3</v>
      </c>
      <c r="F14" s="1054">
        <v>2</v>
      </c>
      <c r="G14" s="1050">
        <f t="shared" si="8"/>
        <v>6</v>
      </c>
      <c r="H14" s="1054">
        <v>8</v>
      </c>
      <c r="I14" s="1054">
        <f t="shared" si="1"/>
        <v>-2</v>
      </c>
      <c r="J14" s="1054">
        <f t="shared" si="2"/>
        <v>0</v>
      </c>
      <c r="K14" s="1054">
        <f t="shared" si="3"/>
        <v>0</v>
      </c>
      <c r="L14" s="1054">
        <f t="shared" si="4"/>
        <v>0</v>
      </c>
      <c r="M14" s="1054">
        <f t="shared" si="5"/>
        <v>0</v>
      </c>
      <c r="N14" s="1060" t="s">
        <v>1417</v>
      </c>
      <c r="O14" s="1060" t="s">
        <v>1418</v>
      </c>
      <c r="P14" s="1054">
        <v>3</v>
      </c>
      <c r="Q14" s="1054">
        <v>2</v>
      </c>
      <c r="R14" s="1056">
        <f t="shared" si="6"/>
        <v>6</v>
      </c>
      <c r="S14" s="1054">
        <v>6</v>
      </c>
      <c r="T14" s="1054">
        <f t="shared" si="7"/>
        <v>0</v>
      </c>
      <c r="U14" s="1063"/>
      <c r="V14" s="1057" t="s">
        <v>1419</v>
      </c>
      <c r="W14" s="1057"/>
    </row>
    <row r="15" spans="1:24" ht="409.5">
      <c r="A15" s="1050">
        <v>10</v>
      </c>
      <c r="B15" s="1051">
        <v>45327</v>
      </c>
      <c r="C15" s="1052" t="s">
        <v>10</v>
      </c>
      <c r="D15" s="1053" t="s">
        <v>1420</v>
      </c>
      <c r="E15" s="1054">
        <v>4</v>
      </c>
      <c r="F15" s="1054">
        <v>2</v>
      </c>
      <c r="G15" s="1050">
        <f t="shared" si="8"/>
        <v>8</v>
      </c>
      <c r="H15" s="1054">
        <v>8</v>
      </c>
      <c r="I15" s="1054">
        <f t="shared" si="1"/>
        <v>0</v>
      </c>
      <c r="J15" s="1054">
        <f t="shared" si="2"/>
        <v>0</v>
      </c>
      <c r="K15" s="1054">
        <f t="shared" si="3"/>
        <v>0</v>
      </c>
      <c r="L15" s="1054">
        <f t="shared" si="4"/>
        <v>0</v>
      </c>
      <c r="M15" s="1054">
        <f t="shared" si="5"/>
        <v>0</v>
      </c>
      <c r="N15" s="1060" t="s">
        <v>1421</v>
      </c>
      <c r="O15" s="1060" t="s">
        <v>1422</v>
      </c>
      <c r="P15" s="1054">
        <v>4</v>
      </c>
      <c r="Q15" s="1054">
        <v>1</v>
      </c>
      <c r="R15" s="1056">
        <f t="shared" si="6"/>
        <v>4</v>
      </c>
      <c r="S15" s="1054">
        <v>6</v>
      </c>
      <c r="T15" s="1054">
        <f t="shared" si="7"/>
        <v>-2</v>
      </c>
      <c r="U15" s="1063"/>
      <c r="V15" s="1057" t="s">
        <v>1423</v>
      </c>
      <c r="W15" s="1057"/>
    </row>
    <row r="18" spans="1:3" ht="18">
      <c r="A18" s="1064" t="s">
        <v>1424</v>
      </c>
      <c r="B18" s="1034"/>
      <c r="C18" s="1034"/>
    </row>
    <row r="19" spans="1:3" ht="18">
      <c r="A19" s="1065"/>
      <c r="B19" s="1065"/>
      <c r="C19" s="1065"/>
    </row>
    <row r="20" spans="1:3" ht="18">
      <c r="A20" s="1066" t="s">
        <v>1425</v>
      </c>
      <c r="B20" s="1067" t="s">
        <v>1426</v>
      </c>
      <c r="C20" s="1067" t="s">
        <v>1427</v>
      </c>
    </row>
    <row r="21" spans="1:3" ht="18">
      <c r="A21" s="1068">
        <v>1</v>
      </c>
      <c r="B21" s="1069" t="s">
        <v>1428</v>
      </c>
      <c r="C21" s="1069" t="s">
        <v>1429</v>
      </c>
    </row>
    <row r="22" spans="1:3" ht="18">
      <c r="A22" s="1068">
        <v>2</v>
      </c>
      <c r="B22" s="1069" t="s">
        <v>1428</v>
      </c>
      <c r="C22" s="1069" t="s">
        <v>1429</v>
      </c>
    </row>
    <row r="23" spans="1:3" ht="18">
      <c r="A23" s="1068">
        <v>3</v>
      </c>
      <c r="B23" s="1069" t="s">
        <v>1428</v>
      </c>
      <c r="C23" s="1069" t="s">
        <v>1429</v>
      </c>
    </row>
    <row r="24" spans="1:3" ht="18">
      <c r="A24" s="1068">
        <v>4</v>
      </c>
      <c r="B24" s="1069" t="s">
        <v>1428</v>
      </c>
      <c r="C24" s="1069" t="s">
        <v>1429</v>
      </c>
    </row>
    <row r="25" spans="1:3" ht="18">
      <c r="A25" s="1068">
        <v>5</v>
      </c>
      <c r="B25" s="1069" t="s">
        <v>1430</v>
      </c>
      <c r="C25" s="1069" t="s">
        <v>1431</v>
      </c>
    </row>
    <row r="26" spans="1:3" ht="18">
      <c r="A26" s="1068">
        <v>6</v>
      </c>
      <c r="B26" s="1069" t="s">
        <v>1430</v>
      </c>
      <c r="C26" s="1069" t="s">
        <v>1431</v>
      </c>
    </row>
    <row r="27" spans="1:3" ht="18">
      <c r="A27" s="1068">
        <v>7</v>
      </c>
      <c r="B27" s="1069" t="s">
        <v>1430</v>
      </c>
      <c r="C27" s="1069" t="s">
        <v>1431</v>
      </c>
    </row>
    <row r="28" spans="1:3" ht="18">
      <c r="A28" s="1068">
        <v>8</v>
      </c>
      <c r="B28" s="1069" t="s">
        <v>1430</v>
      </c>
      <c r="C28" s="1069" t="s">
        <v>1431</v>
      </c>
    </row>
    <row r="29" spans="1:3" ht="18">
      <c r="A29" s="1068">
        <v>9</v>
      </c>
      <c r="B29" s="1069" t="s">
        <v>1430</v>
      </c>
      <c r="C29" s="1069" t="s">
        <v>1431</v>
      </c>
    </row>
    <row r="30" spans="1:3" ht="18">
      <c r="A30" s="1068">
        <v>10</v>
      </c>
      <c r="B30" s="1069" t="s">
        <v>1430</v>
      </c>
      <c r="C30" s="1069" t="s">
        <v>1431</v>
      </c>
    </row>
    <row r="31" spans="1:3" ht="18">
      <c r="A31" s="1068">
        <v>11</v>
      </c>
      <c r="B31" s="1069" t="s">
        <v>1430</v>
      </c>
      <c r="C31" s="1069" t="s">
        <v>1431</v>
      </c>
    </row>
    <row r="32" spans="1:3" ht="18">
      <c r="A32" s="1068">
        <v>12</v>
      </c>
      <c r="B32" s="1069" t="s">
        <v>1432</v>
      </c>
      <c r="C32" s="1069" t="s">
        <v>1433</v>
      </c>
    </row>
    <row r="33" spans="1:3" ht="18">
      <c r="A33" s="1068">
        <v>13</v>
      </c>
      <c r="B33" s="1069" t="s">
        <v>1432</v>
      </c>
      <c r="C33" s="1069" t="s">
        <v>1433</v>
      </c>
    </row>
    <row r="34" spans="1:3" ht="18">
      <c r="A34" s="1068">
        <v>14</v>
      </c>
      <c r="B34" s="1069" t="s">
        <v>1432</v>
      </c>
      <c r="C34" s="1069" t="s">
        <v>1433</v>
      </c>
    </row>
    <row r="35" spans="1:3" ht="18">
      <c r="A35" s="1068">
        <v>15</v>
      </c>
      <c r="B35" s="1069" t="s">
        <v>1432</v>
      </c>
      <c r="C35" s="1069" t="s">
        <v>1433</v>
      </c>
    </row>
    <row r="36" spans="1:3" ht="18">
      <c r="A36" s="1068">
        <v>16</v>
      </c>
      <c r="B36" s="1069" t="s">
        <v>1432</v>
      </c>
      <c r="C36" s="1069" t="s">
        <v>1433</v>
      </c>
    </row>
  </sheetData>
  <mergeCells count="7">
    <mergeCell ref="A1:D3"/>
    <mergeCell ref="F1:I1"/>
    <mergeCell ref="P1:R1"/>
    <mergeCell ref="F2:I2"/>
    <mergeCell ref="F3:I3"/>
    <mergeCell ref="J3:K3"/>
    <mergeCell ref="P3:R3"/>
  </mergeCells>
  <conditionalFormatting sqref="G6:G15 R6:R15">
    <cfRule type="cellIs" dxfId="49" priority="5" operator="between">
      <formula>12</formula>
      <formula>16</formula>
    </cfRule>
    <cfRule type="cellIs" dxfId="48" priority="6" operator="between">
      <formula>5</formula>
      <formula>11</formula>
    </cfRule>
    <cfRule type="cellIs" dxfId="47" priority="7" operator="between">
      <formula>0</formula>
      <formula>4</formula>
    </cfRule>
  </conditionalFormatting>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iconSet" priority="8" id="{157405D5-E97A-40E3-8A8F-1B0FE4B2B85C}">
            <x14:iconSet iconSet="3Arrows" custom="1">
              <x14:cfvo type="percent">
                <xm:f>0</xm:f>
              </x14:cfvo>
              <x14:cfvo type="num">
                <xm:f>0</xm:f>
              </x14:cfvo>
              <x14:cfvo type="num" gte="0">
                <xm:f>0</xm:f>
              </x14:cfvo>
              <x14:cfIcon iconSet="3Arrows" iconId="2"/>
              <x14:cfIcon iconSet="3Arrows" iconId="1"/>
              <x14:cfIcon iconSet="3Arrows" iconId="0"/>
            </x14:iconSet>
          </x14:cfRule>
          <xm:sqref>I6:I15</xm:sqref>
        </x14:conditionalFormatting>
        <x14:conditionalFormatting xmlns:xm="http://schemas.microsoft.com/office/excel/2006/main">
          <x14:cfRule type="iconSet" priority="9" id="{29E9C32B-7BFE-4D7E-AC66-D620E3B1F8D9}">
            <x14:iconSet iconSet="3Arrows" custom="1">
              <x14:cfvo type="percent">
                <xm:f>0</xm:f>
              </x14:cfvo>
              <x14:cfvo type="num">
                <xm:f>0</xm:f>
              </x14:cfvo>
              <x14:cfvo type="num" gte="0">
                <xm:f>0</xm:f>
              </x14:cfvo>
              <x14:cfIcon iconSet="3Arrows" iconId="2"/>
              <x14:cfIcon iconSet="3Arrows" iconId="1"/>
              <x14:cfIcon iconSet="3Arrows" iconId="0"/>
            </x14:iconSet>
          </x14:cfRule>
          <xm:sqref>T8:T15 T7:U7</xm:sqref>
        </x14:conditionalFormatting>
        <x14:conditionalFormatting xmlns:xm="http://schemas.microsoft.com/office/excel/2006/main">
          <x14:cfRule type="iconSet" priority="4" id="{419D3B0B-F8C7-4EC2-8372-C8DB242F65FF}">
            <x14:iconSet iconSet="3Arrows" custom="1">
              <x14:cfvo type="percent">
                <xm:f>0</xm:f>
              </x14:cfvo>
              <x14:cfvo type="num">
                <xm:f>0</xm:f>
              </x14:cfvo>
              <x14:cfvo type="num" gte="0">
                <xm:f>0</xm:f>
              </x14:cfvo>
              <x14:cfIcon iconSet="3Arrows" iconId="2"/>
              <x14:cfIcon iconSet="3Arrows" iconId="1"/>
              <x14:cfIcon iconSet="3Arrows" iconId="0"/>
            </x14:iconSet>
          </x14:cfRule>
          <xm:sqref>T6:U6</xm:sqref>
        </x14:conditionalFormatting>
        <x14:conditionalFormatting xmlns:xm="http://schemas.microsoft.com/office/excel/2006/main">
          <x14:cfRule type="iconSet" priority="1" id="{918D5FBF-FD89-40FB-AF05-CBC1FFBD0F9F}">
            <x14:iconSet iconSet="3Arrows" custom="1">
              <x14:cfvo type="percent">
                <xm:f>0</xm:f>
              </x14:cfvo>
              <x14:cfvo type="num">
                <xm:f>0</xm:f>
              </x14:cfvo>
              <x14:cfvo type="num" gte="0">
                <xm:f>0</xm:f>
              </x14:cfvo>
              <x14:cfIcon iconSet="3Arrows" iconId="2"/>
              <x14:cfIcon iconSet="3Arrows" iconId="1"/>
              <x14:cfIcon iconSet="3Arrows" iconId="0"/>
            </x14:iconSet>
          </x14:cfRule>
          <xm:sqref>U8</xm:sqref>
        </x14:conditionalFormatting>
        <x14:conditionalFormatting xmlns:xm="http://schemas.microsoft.com/office/excel/2006/main">
          <x14:cfRule type="iconSet" priority="3" id="{C750BB69-A835-424F-A90E-70DDF26F50AF}">
            <x14:iconSet iconSet="3Arrows" custom="1">
              <x14:cfvo type="percent">
                <xm:f>0</xm:f>
              </x14:cfvo>
              <x14:cfvo type="num">
                <xm:f>0</xm:f>
              </x14:cfvo>
              <x14:cfvo type="num" gte="0">
                <xm:f>0</xm:f>
              </x14:cfvo>
              <x14:cfIcon iconSet="3Arrows" iconId="2"/>
              <x14:cfIcon iconSet="3Arrows" iconId="1"/>
              <x14:cfIcon iconSet="3Arrows" iconId="0"/>
            </x14:iconSet>
          </x14:cfRule>
          <xm:sqref>U9</xm:sqref>
        </x14:conditionalFormatting>
        <x14:conditionalFormatting xmlns:xm="http://schemas.microsoft.com/office/excel/2006/main">
          <x14:cfRule type="iconSet" priority="2" id="{9B62FBDA-EE94-44B8-8A4E-B77E38D494E8}">
            <x14:iconSet iconSet="3Arrows" custom="1">
              <x14:cfvo type="percent">
                <xm:f>0</xm:f>
              </x14:cfvo>
              <x14:cfvo type="num">
                <xm:f>0</xm:f>
              </x14:cfvo>
              <x14:cfvo type="num" gte="0">
                <xm:f>0</xm:f>
              </x14:cfvo>
              <x14:cfIcon iconSet="3Arrows" iconId="2"/>
              <x14:cfIcon iconSet="3Arrows" iconId="1"/>
              <x14:cfIcon iconSet="3Arrows" iconId="0"/>
            </x14:iconSet>
          </x14:cfRule>
          <xm:sqref>U10:U15</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62467D-0E17-4A70-8649-5239F1C7996F}">
  <dimension ref="A1:N643"/>
  <sheetViews>
    <sheetView topLeftCell="A125" zoomScale="70" zoomScaleNormal="70" zoomScalePageLayoutView="70" workbookViewId="0">
      <selection activeCell="H126" sqref="H126"/>
    </sheetView>
  </sheetViews>
  <sheetFormatPr defaultColWidth="8.7109375" defaultRowHeight="15"/>
  <cols>
    <col min="1" max="1" width="10.5703125" style="213" customWidth="1"/>
    <col min="2" max="2" width="96.42578125" style="213" customWidth="1"/>
    <col min="3" max="3" width="14.7109375" style="184" customWidth="1"/>
    <col min="4" max="4" width="15.28515625" style="184" customWidth="1"/>
    <col min="5" max="5" width="23.28515625" style="185" customWidth="1"/>
    <col min="6" max="6" width="12.7109375" style="184" customWidth="1"/>
    <col min="7" max="7" width="17.28515625" style="185" customWidth="1"/>
    <col min="8" max="8" width="156" style="854" customWidth="1"/>
    <col min="9" max="9" width="30.5703125" style="854" customWidth="1"/>
    <col min="10" max="10" width="22.28515625" style="854" customWidth="1"/>
    <col min="11" max="11" width="20.7109375" style="854" customWidth="1"/>
    <col min="12" max="12" width="26.28515625" style="262" customWidth="1"/>
    <col min="13" max="13" width="104.5703125" style="213" customWidth="1"/>
    <col min="14" max="14" width="90.42578125" style="213" customWidth="1"/>
    <col min="15" max="15" width="50.7109375" style="262" customWidth="1"/>
    <col min="16" max="16384" width="8.7109375" style="262"/>
  </cols>
  <sheetData>
    <row r="1" spans="1:14" ht="30.75" thickBot="1">
      <c r="A1" s="1085" t="s">
        <v>736</v>
      </c>
      <c r="B1" s="1086"/>
      <c r="C1" s="785" t="s">
        <v>1434</v>
      </c>
      <c r="D1" s="150" t="s">
        <v>738</v>
      </c>
      <c r="E1" s="1012"/>
      <c r="F1" s="1022" t="s">
        <v>10</v>
      </c>
      <c r="G1" s="1022">
        <v>100</v>
      </c>
      <c r="H1" s="1168" t="s">
        <v>1435</v>
      </c>
      <c r="I1" s="1168"/>
      <c r="J1" s="1168"/>
      <c r="K1" s="1168"/>
      <c r="L1" s="1169"/>
      <c r="M1" s="1168"/>
      <c r="N1" s="1170"/>
    </row>
    <row r="2" spans="1:14">
      <c r="A2" s="1152" t="s">
        <v>739</v>
      </c>
      <c r="B2" s="1153"/>
      <c r="C2" s="1153"/>
      <c r="D2" s="1153"/>
      <c r="E2" s="1013"/>
      <c r="F2" s="1021" t="s">
        <v>19</v>
      </c>
      <c r="G2" s="1021">
        <v>0</v>
      </c>
      <c r="H2" s="1171"/>
      <c r="I2" s="1171"/>
      <c r="J2" s="1171"/>
      <c r="K2" s="1171"/>
      <c r="L2" s="1172"/>
      <c r="M2" s="1171"/>
      <c r="N2" s="1173"/>
    </row>
    <row r="3" spans="1:14" ht="15.75" thickBot="1">
      <c r="A3" s="1162" t="s">
        <v>740</v>
      </c>
      <c r="B3" s="1163"/>
      <c r="C3" s="1163"/>
      <c r="D3" s="1163"/>
      <c r="E3" s="1013"/>
      <c r="F3" s="1021" t="s">
        <v>573</v>
      </c>
      <c r="G3" s="1021">
        <v>50</v>
      </c>
      <c r="H3" s="1171"/>
      <c r="I3" s="1171"/>
      <c r="J3" s="1171"/>
      <c r="K3" s="1171"/>
      <c r="L3" s="1172"/>
      <c r="M3" s="1171"/>
      <c r="N3" s="1173"/>
    </row>
    <row r="4" spans="1:14" ht="15.75" thickBot="1">
      <c r="A4" s="1076" t="s">
        <v>741</v>
      </c>
      <c r="B4" s="1077"/>
      <c r="C4" s="1077"/>
      <c r="D4" s="1077"/>
      <c r="E4" s="1014"/>
      <c r="F4" s="1023" t="s">
        <v>9</v>
      </c>
      <c r="G4" s="1023">
        <v>100</v>
      </c>
      <c r="H4" s="1174"/>
      <c r="I4" s="1174"/>
      <c r="J4" s="1174"/>
      <c r="K4" s="1174"/>
      <c r="L4" s="1175"/>
      <c r="M4" s="1174"/>
      <c r="N4" s="1176"/>
    </row>
    <row r="5" spans="1:14" ht="30.75" thickBot="1">
      <c r="A5" s="1177" t="s">
        <v>742</v>
      </c>
      <c r="B5" s="1178"/>
      <c r="C5" s="1178"/>
      <c r="D5" s="1179"/>
      <c r="E5" s="1015" t="s">
        <v>1436</v>
      </c>
      <c r="F5" s="1016"/>
      <c r="G5" s="1017" t="s">
        <v>1437</v>
      </c>
      <c r="H5" s="342" t="s">
        <v>1438</v>
      </c>
      <c r="I5" s="1018" t="s">
        <v>1439</v>
      </c>
      <c r="J5" s="1019" t="s">
        <v>1440</v>
      </c>
      <c r="K5" s="1018" t="s">
        <v>1441</v>
      </c>
      <c r="L5" s="1029" t="s">
        <v>1442</v>
      </c>
      <c r="M5" s="1020" t="s">
        <v>1443</v>
      </c>
      <c r="N5" s="1020" t="s">
        <v>1444</v>
      </c>
    </row>
    <row r="6" spans="1:14" ht="210.75" thickBot="1">
      <c r="A6" s="1150" t="s">
        <v>743</v>
      </c>
      <c r="B6" s="88" t="s">
        <v>744</v>
      </c>
      <c r="C6" s="288">
        <f>VLOOKUP(G6,G1:G4:F1:F4,2,TRUE)</f>
        <v>100</v>
      </c>
      <c r="D6" s="791"/>
      <c r="E6" s="353" t="s">
        <v>1445</v>
      </c>
      <c r="F6" s="340"/>
      <c r="G6" s="353" t="str">
        <f>'Pervade Export'!C2</f>
        <v>Yes</v>
      </c>
      <c r="H6" s="838" t="s">
        <v>1446</v>
      </c>
      <c r="I6" s="839"/>
      <c r="J6" s="839"/>
      <c r="K6" s="839"/>
      <c r="L6" s="1024"/>
      <c r="M6" s="999" t="str">
        <f>'Pervade Export'!B2</f>
        <v>Yes, Chris Sumner Head of Management and Information Services, Board level updates</v>
      </c>
      <c r="N6" s="969" t="str">
        <f>'Pervade Export'!E2</f>
        <v>N/A</v>
      </c>
    </row>
    <row r="7" spans="1:14" ht="225.75" thickBot="1">
      <c r="A7" s="1151"/>
      <c r="B7" s="88" t="s">
        <v>745</v>
      </c>
      <c r="C7" s="288">
        <f>VLOOKUP(G7,G1:G4:F1:F4,2,TRUE)</f>
        <v>100</v>
      </c>
      <c r="D7" s="792"/>
      <c r="E7" s="351">
        <v>2</v>
      </c>
      <c r="F7" s="340"/>
      <c r="G7" s="353" t="str">
        <f>'Pervade Export'!C3</f>
        <v>Yes</v>
      </c>
      <c r="H7" s="840" t="s">
        <v>1447</v>
      </c>
      <c r="I7" s="841"/>
      <c r="J7" s="841"/>
      <c r="K7" s="841"/>
      <c r="L7" s="1025"/>
      <c r="M7" s="999" t="str">
        <f>'Pervade Export'!B3</f>
        <v>DPO, InfoSec policies published on SharePoint Site</v>
      </c>
      <c r="N7" s="969" t="str">
        <f>'Pervade Export'!E3</f>
        <v>N/A</v>
      </c>
    </row>
    <row r="8" spans="1:14" ht="300.75" thickBot="1">
      <c r="A8" s="1151"/>
      <c r="B8" s="88" t="s">
        <v>746</v>
      </c>
      <c r="C8" s="288">
        <f>VLOOKUP(G8,G1:G4:F1:F4,2,TRUE)</f>
        <v>100</v>
      </c>
      <c r="D8" s="792"/>
      <c r="E8" s="351">
        <v>3</v>
      </c>
      <c r="F8" s="340"/>
      <c r="G8" s="353" t="str">
        <f>'Pervade Export'!C4</f>
        <v>Yes</v>
      </c>
      <c r="H8" s="840" t="s">
        <v>1448</v>
      </c>
      <c r="I8" s="841"/>
      <c r="J8" s="841"/>
      <c r="K8" s="841"/>
      <c r="L8" s="1025"/>
      <c r="M8" s="999" t="str">
        <f>'Pervade Export'!B4</f>
        <v>Held within policies</v>
      </c>
      <c r="N8" s="969" t="str">
        <f>'Pervade Export'!E4</f>
        <v>N/A</v>
      </c>
    </row>
    <row r="9" spans="1:14" ht="270.75" thickBot="1">
      <c r="A9" s="1156"/>
      <c r="B9" s="88" t="s">
        <v>747</v>
      </c>
      <c r="C9" s="288">
        <f>VLOOKUP(G9,G1:G4:F1:F4,2,TRUE)</f>
        <v>100</v>
      </c>
      <c r="D9" s="322">
        <f>SUM(C6:C9)/100</f>
        <v>4</v>
      </c>
      <c r="E9" s="352">
        <v>4</v>
      </c>
      <c r="F9" s="340"/>
      <c r="G9" s="353" t="str">
        <f>'Pervade Export'!C5</f>
        <v>Yes</v>
      </c>
      <c r="H9" s="840" t="s">
        <v>1449</v>
      </c>
      <c r="I9" s="841"/>
      <c r="J9" s="841"/>
      <c r="K9" s="841"/>
      <c r="L9" s="1025"/>
      <c r="M9" s="999" t="str">
        <f>'Pervade Export'!B5</f>
        <v>Yes, HEFESTIS Risk workshop</v>
      </c>
      <c r="N9" s="969" t="str">
        <f>'Pervade Export'!E5</f>
        <v>N/A</v>
      </c>
    </row>
    <row r="10" spans="1:14" ht="360.75" thickBot="1">
      <c r="A10" s="1155" t="s">
        <v>748</v>
      </c>
      <c r="B10" s="682" t="s">
        <v>749</v>
      </c>
      <c r="C10" s="970">
        <f>VLOOKUP(G10,G1:G4:F1:F4,2,TRUE)</f>
        <v>0</v>
      </c>
      <c r="D10" s="861"/>
      <c r="E10" s="348" t="s">
        <v>1450</v>
      </c>
      <c r="F10" s="340"/>
      <c r="G10" s="968" t="str">
        <f>'Pervade Export'!C6</f>
        <v>No</v>
      </c>
      <c r="H10" s="840" t="s">
        <v>1451</v>
      </c>
      <c r="I10" s="841"/>
      <c r="J10" s="841"/>
      <c r="K10" s="841"/>
      <c r="L10" s="1025"/>
      <c r="M10" s="999" t="str">
        <f>'Pervade Export'!B6</f>
        <v>No - in draft form, need approved</v>
      </c>
      <c r="N10" s="969" t="str">
        <f>'Pervade Export'!E6</f>
        <v>N/A</v>
      </c>
    </row>
    <row r="11" spans="1:14" ht="225.75" thickBot="1">
      <c r="A11" s="1155"/>
      <c r="B11" s="25" t="s">
        <v>750</v>
      </c>
      <c r="C11" s="971">
        <f>VLOOKUP(G11,G1:G4:F1:F4,2,TRUE)</f>
        <v>100</v>
      </c>
      <c r="D11" s="792"/>
      <c r="E11" s="311">
        <v>2</v>
      </c>
      <c r="F11" s="340"/>
      <c r="G11" s="968" t="str">
        <f>'Pervade Export'!C7</f>
        <v>Yes</v>
      </c>
      <c r="H11" s="840" t="s">
        <v>1452</v>
      </c>
      <c r="I11" s="841"/>
      <c r="J11" s="841"/>
      <c r="K11" s="841"/>
      <c r="L11" s="1025"/>
      <c r="M11" s="999" t="str">
        <f>'Pervade Export'!B7</f>
        <v>InfoSec policies published on SharePoint Site</v>
      </c>
      <c r="N11" s="969" t="str">
        <f>'Pervade Export'!E7</f>
        <v>N/A</v>
      </c>
    </row>
    <row r="12" spans="1:14" ht="225.75" thickBot="1">
      <c r="A12" s="1164"/>
      <c r="B12" s="25" t="s">
        <v>751</v>
      </c>
      <c r="C12" s="972">
        <f>VLOOKUP(G12,G1:G4:F1:F4,2,TRUE)</f>
        <v>100</v>
      </c>
      <c r="D12" s="323">
        <f>SUM(C10:C12)/100</f>
        <v>2</v>
      </c>
      <c r="E12" s="312">
        <v>3</v>
      </c>
      <c r="F12" s="340"/>
      <c r="G12" s="968" t="str">
        <f>'Pervade Export'!C8</f>
        <v>Yes</v>
      </c>
      <c r="H12" s="842" t="s">
        <v>1453</v>
      </c>
      <c r="I12" s="843"/>
      <c r="J12" s="843"/>
      <c r="K12" s="843"/>
      <c r="L12" s="1026"/>
      <c r="M12" s="999" t="str">
        <f>'Pervade Export'!B8</f>
        <v xml:space="preserve">New procurement polices </v>
      </c>
      <c r="N12" s="969" t="str">
        <f>'Pervade Export'!E8</f>
        <v>N/A</v>
      </c>
    </row>
    <row r="13" spans="1:14" ht="15.75" thickBot="1">
      <c r="A13" s="1076" t="s">
        <v>752</v>
      </c>
      <c r="B13" s="1077"/>
      <c r="C13" s="273"/>
      <c r="D13" s="273"/>
      <c r="E13" s="1142"/>
      <c r="F13" s="1143"/>
      <c r="G13" s="1143"/>
      <c r="H13" s="1143"/>
      <c r="I13" s="1143"/>
      <c r="J13" s="1143"/>
      <c r="K13" s="1143"/>
      <c r="L13" s="1144"/>
      <c r="M13" s="1143"/>
      <c r="N13" s="1145"/>
    </row>
    <row r="14" spans="1:14" ht="30.75" thickBot="1">
      <c r="A14" s="1177" t="s">
        <v>753</v>
      </c>
      <c r="B14" s="1178"/>
      <c r="C14" s="1178"/>
      <c r="D14" s="1179"/>
      <c r="E14" s="349" t="s">
        <v>1436</v>
      </c>
      <c r="F14" s="341"/>
      <c r="G14" s="685" t="s">
        <v>1437</v>
      </c>
      <c r="H14" s="342" t="s">
        <v>1438</v>
      </c>
      <c r="I14" s="343" t="s">
        <v>1439</v>
      </c>
      <c r="J14" s="344" t="s">
        <v>1440</v>
      </c>
      <c r="K14" s="343" t="s">
        <v>1441</v>
      </c>
      <c r="L14" s="345" t="s">
        <v>1442</v>
      </c>
      <c r="M14" s="998" t="s">
        <v>1443</v>
      </c>
      <c r="N14" s="998" t="s">
        <v>1444</v>
      </c>
    </row>
    <row r="15" spans="1:14" ht="225.75" thickBot="1">
      <c r="A15" s="1150" t="s">
        <v>743</v>
      </c>
      <c r="B15" s="686" t="s">
        <v>754</v>
      </c>
      <c r="C15" s="266">
        <f>VLOOKUP(G15,G1:G4:F1:F4,2,TRUE)</f>
        <v>100</v>
      </c>
      <c r="D15" s="791"/>
      <c r="E15" s="353" t="s">
        <v>1454</v>
      </c>
      <c r="F15" s="340"/>
      <c r="G15" s="353" t="str">
        <f>'Pervade Export'!C9</f>
        <v>Yes</v>
      </c>
      <c r="H15" s="840" t="s">
        <v>1455</v>
      </c>
      <c r="I15" s="841"/>
      <c r="J15" s="841"/>
      <c r="K15" s="841"/>
      <c r="L15" s="1027"/>
      <c r="M15" s="1000" t="str">
        <f>'Pervade Export'!B9</f>
        <v>Yes, Chris Sumner Head of Management and Information Services, Board level updates</v>
      </c>
      <c r="N15" s="969" t="str">
        <f>'Pervade Export'!E9</f>
        <v>N/A</v>
      </c>
    </row>
    <row r="16" spans="1:14" ht="225.75" thickBot="1">
      <c r="A16" s="1156"/>
      <c r="B16" s="686" t="s">
        <v>755</v>
      </c>
      <c r="C16" s="266">
        <f>VLOOKUP(G16,G1:G4:F1:F4,2,TRUE)</f>
        <v>100</v>
      </c>
      <c r="D16" s="322">
        <f>SUM(C15:C16)/100</f>
        <v>2</v>
      </c>
      <c r="E16" s="352">
        <v>2</v>
      </c>
      <c r="F16" s="340"/>
      <c r="G16" s="353" t="str">
        <f>'Pervade Export'!C10</f>
        <v>Yes</v>
      </c>
      <c r="H16" s="840" t="s">
        <v>1456</v>
      </c>
      <c r="I16" s="841"/>
      <c r="J16" s="841"/>
      <c r="K16" s="841"/>
      <c r="L16" s="1027"/>
      <c r="M16" s="1000" t="str">
        <f>'Pervade Export'!B10</f>
        <v>DPO, InfoSec policies published on SharePoint Site</v>
      </c>
      <c r="N16" s="969" t="str">
        <f>'Pervade Export'!E10</f>
        <v>N/A</v>
      </c>
    </row>
    <row r="17" spans="1:14" ht="270.75" thickBot="1">
      <c r="A17" s="1155" t="s">
        <v>748</v>
      </c>
      <c r="B17" s="687" t="s">
        <v>756</v>
      </c>
      <c r="C17" s="976">
        <f>VLOOKUP(G17,G1:G4:F1:F4,2,TRUE)</f>
        <v>100</v>
      </c>
      <c r="D17" s="861"/>
      <c r="E17" s="688" t="s">
        <v>1457</v>
      </c>
      <c r="F17" s="340"/>
      <c r="G17" s="968" t="str">
        <f>'Pervade Export'!C11</f>
        <v>Yes</v>
      </c>
      <c r="H17" s="840" t="s">
        <v>1458</v>
      </c>
      <c r="I17" s="841"/>
      <c r="J17" s="841"/>
      <c r="K17" s="841"/>
      <c r="L17" s="1027"/>
      <c r="M17" s="1000" t="str">
        <f>'Pervade Export'!B11</f>
        <v>Yes, through Operational Planning college function</v>
      </c>
      <c r="N17" s="969" t="str">
        <f>'Pervade Export'!E11</f>
        <v>N/A</v>
      </c>
    </row>
    <row r="18" spans="1:14" ht="240.75" thickBot="1">
      <c r="A18" s="1155"/>
      <c r="B18" s="689" t="s">
        <v>757</v>
      </c>
      <c r="C18" s="976">
        <f>VLOOKUP(G18,G1:G4:F1:F4,2,TRUE)</f>
        <v>100</v>
      </c>
      <c r="D18" s="792"/>
      <c r="E18" s="311">
        <v>2</v>
      </c>
      <c r="F18" s="340"/>
      <c r="G18" s="968" t="str">
        <f>'Pervade Export'!C12</f>
        <v>Yes</v>
      </c>
      <c r="H18" s="840" t="s">
        <v>1459</v>
      </c>
      <c r="I18" s="841"/>
      <c r="J18" s="841"/>
      <c r="K18" s="841"/>
      <c r="L18" s="1027"/>
      <c r="M18" s="1000" t="str">
        <f>'Pervade Export'!B12</f>
        <v>Yes, through Operational Planning college function</v>
      </c>
      <c r="N18" s="969" t="str">
        <f>'Pervade Export'!E12</f>
        <v>N/A</v>
      </c>
    </row>
    <row r="19" spans="1:14" ht="240.75" thickBot="1">
      <c r="A19" s="1155"/>
      <c r="B19" s="689" t="s">
        <v>758</v>
      </c>
      <c r="C19" s="976">
        <f>VLOOKUP(G19,G1:G4:F1:F4,2,TRUE)</f>
        <v>0</v>
      </c>
      <c r="D19" s="792"/>
      <c r="E19" s="311">
        <v>3</v>
      </c>
      <c r="F19" s="340"/>
      <c r="G19" s="968" t="str">
        <f>'Pervade Export'!C13</f>
        <v>No</v>
      </c>
      <c r="H19" s="840" t="s">
        <v>1460</v>
      </c>
      <c r="I19" s="841"/>
      <c r="J19" s="841"/>
      <c r="K19" s="841"/>
      <c r="L19" s="1027"/>
      <c r="M19" s="1000">
        <f>'Pervade Export'!B13</f>
        <v>0</v>
      </c>
      <c r="N19" s="969" t="str">
        <f>'Pervade Export'!E13</f>
        <v>N/A</v>
      </c>
    </row>
    <row r="20" spans="1:14" ht="285.75" thickBot="1">
      <c r="A20" s="1155"/>
      <c r="B20" s="690" t="s">
        <v>759</v>
      </c>
      <c r="C20" s="975">
        <f>VLOOKUP(G20,G1:G4:F1:F4,2,TRUE)</f>
        <v>100</v>
      </c>
      <c r="D20" s="323">
        <f>SUM(C17:C20)/100</f>
        <v>3</v>
      </c>
      <c r="E20" s="312">
        <v>4</v>
      </c>
      <c r="F20" s="340"/>
      <c r="G20" s="968" t="str">
        <f>'Pervade Export'!C14</f>
        <v>Yes</v>
      </c>
      <c r="H20" s="842" t="s">
        <v>1461</v>
      </c>
      <c r="I20" s="843"/>
      <c r="J20" s="843"/>
      <c r="K20" s="843"/>
      <c r="L20" s="1028"/>
      <c r="M20" s="1000" t="str">
        <f>'Pervade Export'!B14</f>
        <v>InfoSec policies published on SharePoint Site</v>
      </c>
      <c r="N20" s="969" t="str">
        <f>'Pervade Export'!E14</f>
        <v>N/A</v>
      </c>
    </row>
    <row r="21" spans="1:14" ht="15.75" thickBot="1">
      <c r="A21" s="1083" t="s">
        <v>760</v>
      </c>
      <c r="B21" s="1084"/>
      <c r="C21" s="274"/>
      <c r="D21" s="274"/>
      <c r="E21" s="1142"/>
      <c r="F21" s="1143"/>
      <c r="G21" s="1143"/>
      <c r="H21" s="1143"/>
      <c r="I21" s="1143"/>
      <c r="J21" s="1143"/>
      <c r="K21" s="1143"/>
      <c r="L21" s="1144"/>
      <c r="M21" s="1143"/>
      <c r="N21" s="1145"/>
    </row>
    <row r="22" spans="1:14" ht="30.75" thickBot="1">
      <c r="A22" s="1148" t="s">
        <v>1462</v>
      </c>
      <c r="B22" s="1149"/>
      <c r="C22" s="1149"/>
      <c r="D22" s="1157"/>
      <c r="E22" s="349" t="s">
        <v>1436</v>
      </c>
      <c r="F22" s="341"/>
      <c r="G22" s="685" t="s">
        <v>1437</v>
      </c>
      <c r="H22" s="342" t="s">
        <v>1438</v>
      </c>
      <c r="I22" s="343" t="s">
        <v>1439</v>
      </c>
      <c r="J22" s="344" t="s">
        <v>1440</v>
      </c>
      <c r="K22" s="343" t="s">
        <v>1441</v>
      </c>
      <c r="L22" s="345" t="s">
        <v>1442</v>
      </c>
      <c r="M22" s="998" t="s">
        <v>1443</v>
      </c>
      <c r="N22" s="998" t="s">
        <v>1444</v>
      </c>
    </row>
    <row r="23" spans="1:14" ht="255.75" thickBot="1">
      <c r="A23" s="88" t="s">
        <v>743</v>
      </c>
      <c r="B23" s="691" t="s">
        <v>1463</v>
      </c>
      <c r="C23" s="288">
        <f>VLOOKUP(G23,G1:G4:F1:F4,2,TRUE)</f>
        <v>100</v>
      </c>
      <c r="D23" s="324">
        <f>C23/100</f>
        <v>1</v>
      </c>
      <c r="E23" s="309" t="s">
        <v>1464</v>
      </c>
      <c r="F23" s="340"/>
      <c r="G23" s="309" t="str">
        <f>'Pervade Export'!C15</f>
        <v>Yes</v>
      </c>
      <c r="H23" s="840" t="s">
        <v>1465</v>
      </c>
      <c r="I23" s="841"/>
      <c r="J23" s="841"/>
      <c r="K23" s="841"/>
      <c r="L23" s="1027"/>
      <c r="M23" s="1000" t="str">
        <f>'Pervade Export'!B15</f>
        <v>Yes, Smoothwall firewall, gold standard windows images and GPO's, Active directory users and groups, F-secure/SCCM for malware and patching</v>
      </c>
      <c r="N23" s="969" t="str">
        <f>'Pervade Export'!E15</f>
        <v>N/A</v>
      </c>
    </row>
    <row r="24" spans="1:14" ht="255.75" thickBot="1">
      <c r="A24" s="1155" t="s">
        <v>748</v>
      </c>
      <c r="B24" s="692" t="s">
        <v>763</v>
      </c>
      <c r="C24" s="970">
        <f>VLOOKUP(G24,G1:G4:F1:F4,2,TRUE)</f>
        <v>100</v>
      </c>
      <c r="D24" s="861"/>
      <c r="E24" s="688" t="s">
        <v>1466</v>
      </c>
      <c r="F24" s="340"/>
      <c r="G24" s="683" t="str">
        <f>'Pervade Export'!C16</f>
        <v>Yes</v>
      </c>
      <c r="H24" s="840" t="s">
        <v>1467</v>
      </c>
      <c r="I24" s="841"/>
      <c r="J24" s="841"/>
      <c r="K24" s="841"/>
      <c r="L24" s="1027"/>
      <c r="M24" s="1000" t="str">
        <f>'Pervade Export'!B16</f>
        <v>Yes, Cyber risk audit and cyber risk assessment</v>
      </c>
      <c r="N24" s="969" t="str">
        <f>'Pervade Export'!E16</f>
        <v>N/A</v>
      </c>
    </row>
    <row r="25" spans="1:14" ht="255.75" thickBot="1">
      <c r="A25" s="1155"/>
      <c r="B25" s="692" t="s">
        <v>764</v>
      </c>
      <c r="C25" s="971">
        <f>VLOOKUP(G25,G1:G4:F1:F4,2,TRUE)</f>
        <v>100</v>
      </c>
      <c r="D25" s="792"/>
      <c r="E25" s="311">
        <v>2</v>
      </c>
      <c r="F25" s="340"/>
      <c r="G25" s="683" t="str">
        <f>'Pervade Export'!C17</f>
        <v>Yes</v>
      </c>
      <c r="H25" s="840" t="s">
        <v>1468</v>
      </c>
      <c r="I25" s="841"/>
      <c r="J25" s="841"/>
      <c r="K25" s="841"/>
      <c r="L25" s="1027"/>
      <c r="M25" s="1000" t="str">
        <f>'Pervade Export'!B17</f>
        <v>Yes, 3 monthly security reviews are carried out to ensure measures are still in place</v>
      </c>
      <c r="N25" s="969" t="str">
        <f>'Pervade Export'!E17</f>
        <v>N/A</v>
      </c>
    </row>
    <row r="26" spans="1:14" ht="255.75" thickBot="1">
      <c r="A26" s="1155"/>
      <c r="B26" s="692" t="s">
        <v>765</v>
      </c>
      <c r="C26" s="971">
        <f>VLOOKUP(G26,G1:G4:F1:F4,2,TRUE)</f>
        <v>100</v>
      </c>
      <c r="D26" s="792"/>
      <c r="E26" s="311">
        <v>3</v>
      </c>
      <c r="F26" s="340"/>
      <c r="G26" s="683" t="str">
        <f>'Pervade Export'!C18</f>
        <v>Yes</v>
      </c>
      <c r="H26" s="840" t="s">
        <v>1469</v>
      </c>
      <c r="I26" s="841"/>
      <c r="J26" s="841"/>
      <c r="K26" s="841"/>
      <c r="L26" s="1027"/>
      <c r="M26" s="1000" t="str">
        <f>'Pervade Export'!B18</f>
        <v>Yes, CE+, Cyber risk audit and cyber risk assessment</v>
      </c>
      <c r="N26" s="969" t="str">
        <f>'Pervade Export'!E18</f>
        <v>N/A</v>
      </c>
    </row>
    <row r="27" spans="1:14" ht="285.75" thickBot="1">
      <c r="A27" s="1155"/>
      <c r="B27" s="692" t="s">
        <v>766</v>
      </c>
      <c r="C27" s="971">
        <f>VLOOKUP(G27,G1:G4:F1:F4,2,TRUE)</f>
        <v>100</v>
      </c>
      <c r="D27" s="792"/>
      <c r="E27" s="311">
        <v>4</v>
      </c>
      <c r="F27" s="340"/>
      <c r="G27" s="683" t="str">
        <f>'Pervade Export'!C19</f>
        <v>Yes</v>
      </c>
      <c r="H27" s="840" t="s">
        <v>1470</v>
      </c>
      <c r="I27" s="843"/>
      <c r="J27" s="841"/>
      <c r="K27" s="841"/>
      <c r="L27" s="1027"/>
      <c r="M27" s="1000" t="str">
        <f>'Pervade Export'!B19</f>
        <v>Yes, discuss with the Audit Committee</v>
      </c>
      <c r="N27" s="969" t="str">
        <f>'Pervade Export'!E19</f>
        <v>N/A</v>
      </c>
    </row>
    <row r="28" spans="1:14" ht="270.75" thickBot="1">
      <c r="A28" s="1155"/>
      <c r="B28" s="692" t="s">
        <v>767</v>
      </c>
      <c r="C28" s="971">
        <f>VLOOKUP(G28,G1:G4:F1:F4,2,TRUE)</f>
        <v>100</v>
      </c>
      <c r="D28" s="792"/>
      <c r="E28" s="311">
        <v>5</v>
      </c>
      <c r="F28" s="340"/>
      <c r="G28" s="683" t="str">
        <f>'Pervade Export'!C20</f>
        <v>Yes</v>
      </c>
      <c r="H28" s="844" t="s">
        <v>1471</v>
      </c>
      <c r="I28" s="845"/>
      <c r="J28" s="846"/>
      <c r="K28" s="841"/>
      <c r="L28" s="1027"/>
      <c r="M28" s="1000" t="str">
        <f>'Pervade Export'!B20</f>
        <v>Yes, change control process</v>
      </c>
      <c r="N28" s="969" t="str">
        <f>'Pervade Export'!E20</f>
        <v>N/A</v>
      </c>
    </row>
    <row r="29" spans="1:14" ht="330.75" thickBot="1">
      <c r="A29" s="1155"/>
      <c r="B29" s="213" t="s">
        <v>768</v>
      </c>
      <c r="C29" s="972">
        <f>VLOOKUP(G29,G1:G4:F1:F4,2,TRUE)</f>
        <v>100</v>
      </c>
      <c r="D29" s="323">
        <f>SUM(C24:C29)/100</f>
        <v>6</v>
      </c>
      <c r="E29" s="312">
        <v>6</v>
      </c>
      <c r="F29" s="340"/>
      <c r="G29" s="683" t="str">
        <f>'Pervade Export'!C21</f>
        <v>Yes</v>
      </c>
      <c r="H29" s="842" t="s">
        <v>1472</v>
      </c>
      <c r="I29" s="847"/>
      <c r="J29" s="843"/>
      <c r="K29" s="843"/>
      <c r="L29" s="1028"/>
      <c r="M29" s="1000" t="str">
        <f>'Pervade Export'!B21</f>
        <v>Policies and procesdures SharePoint site</v>
      </c>
      <c r="N29" s="969" t="str">
        <f>'Pervade Export'!E21</f>
        <v>N/A</v>
      </c>
    </row>
    <row r="30" spans="1:14" ht="15.75" thickBot="1">
      <c r="A30" s="1083" t="s">
        <v>769</v>
      </c>
      <c r="B30" s="1084"/>
      <c r="C30" s="274"/>
      <c r="D30" s="274"/>
      <c r="E30" s="1142"/>
      <c r="F30" s="1143"/>
      <c r="G30" s="1143"/>
      <c r="H30" s="1143"/>
      <c r="I30" s="1143"/>
      <c r="J30" s="1143"/>
      <c r="K30" s="1143"/>
      <c r="L30" s="1144"/>
      <c r="M30" s="1143"/>
      <c r="N30" s="1145"/>
    </row>
    <row r="31" spans="1:14" ht="30.75" thickBot="1">
      <c r="A31" s="1148" t="s">
        <v>770</v>
      </c>
      <c r="B31" s="1149"/>
      <c r="C31" s="1149"/>
      <c r="D31" s="1157"/>
      <c r="E31" s="349" t="s">
        <v>1436</v>
      </c>
      <c r="F31" s="341"/>
      <c r="G31" s="685" t="s">
        <v>1437</v>
      </c>
      <c r="H31" s="342" t="s">
        <v>1438</v>
      </c>
      <c r="I31" s="343" t="s">
        <v>1439</v>
      </c>
      <c r="J31" s="344" t="s">
        <v>1440</v>
      </c>
      <c r="K31" s="343" t="s">
        <v>1441</v>
      </c>
      <c r="L31" s="345" t="s">
        <v>1442</v>
      </c>
      <c r="M31" s="998" t="s">
        <v>1443</v>
      </c>
      <c r="N31" s="998" t="s">
        <v>1444</v>
      </c>
    </row>
    <row r="32" spans="1:14" ht="300.75" thickBot="1">
      <c r="A32" s="1150" t="s">
        <v>743</v>
      </c>
      <c r="B32" s="686" t="s">
        <v>1473</v>
      </c>
      <c r="C32" s="791"/>
      <c r="D32" s="791"/>
      <c r="E32" s="353" t="s">
        <v>1474</v>
      </c>
      <c r="F32" s="678"/>
      <c r="G32" s="353" t="str">
        <f>'Pervade Export'!C22</f>
        <v>No</v>
      </c>
      <c r="H32" s="848" t="s">
        <v>1475</v>
      </c>
      <c r="I32" s="849"/>
      <c r="J32" s="849"/>
      <c r="K32" s="849"/>
      <c r="L32" s="1027"/>
      <c r="M32" s="999">
        <f>'Pervade Export'!B22</f>
        <v>0</v>
      </c>
      <c r="N32" s="1001" t="str">
        <f>'Pervade Export'!E22</f>
        <v>N/A</v>
      </c>
    </row>
    <row r="33" spans="1:14" ht="300.75" thickBot="1">
      <c r="A33" s="1151"/>
      <c r="B33" s="686" t="s">
        <v>1476</v>
      </c>
      <c r="C33" s="792"/>
      <c r="D33" s="792"/>
      <c r="E33" s="351">
        <v>2</v>
      </c>
      <c r="F33" s="340"/>
      <c r="G33" s="353" t="str">
        <f>'Pervade Export'!C23</f>
        <v>No</v>
      </c>
      <c r="H33" s="840" t="s">
        <v>1477</v>
      </c>
      <c r="I33" s="841"/>
      <c r="J33" s="841"/>
      <c r="K33" s="841"/>
      <c r="L33" s="1027"/>
      <c r="M33" s="999">
        <f>'Pervade Export'!B23</f>
        <v>0</v>
      </c>
      <c r="N33" s="1001" t="str">
        <f>'Pervade Export'!E23</f>
        <v>N/A</v>
      </c>
    </row>
    <row r="34" spans="1:14" ht="300.75" thickBot="1">
      <c r="A34" s="1151"/>
      <c r="B34" s="686" t="s">
        <v>1478</v>
      </c>
      <c r="C34" s="792"/>
      <c r="D34" s="792"/>
      <c r="E34" s="351">
        <v>3</v>
      </c>
      <c r="F34" s="340"/>
      <c r="G34" s="353" t="str">
        <f>'Pervade Export'!C24</f>
        <v>No</v>
      </c>
      <c r="H34" s="840" t="s">
        <v>1479</v>
      </c>
      <c r="I34" s="841"/>
      <c r="J34" s="841"/>
      <c r="K34" s="841"/>
      <c r="L34" s="1027"/>
      <c r="M34" s="999">
        <f>'Pervade Export'!B24</f>
        <v>0</v>
      </c>
      <c r="N34" s="1001" t="str">
        <f>'Pervade Export'!E24</f>
        <v>N/A</v>
      </c>
    </row>
    <row r="35" spans="1:14" ht="75.75" thickBot="1">
      <c r="A35" s="1156"/>
      <c r="B35" s="686" t="s">
        <v>1480</v>
      </c>
      <c r="C35" s="793"/>
      <c r="D35" s="793">
        <f>SUM(C32:C35)</f>
        <v>0</v>
      </c>
      <c r="E35" s="352">
        <v>4</v>
      </c>
      <c r="F35" s="799"/>
      <c r="G35" s="353" t="str">
        <f>'Pervade Export'!C25</f>
        <v>No</v>
      </c>
      <c r="H35" s="850" t="s">
        <v>1481</v>
      </c>
      <c r="I35" s="851"/>
      <c r="J35" s="851"/>
      <c r="K35" s="851"/>
      <c r="L35" s="1030"/>
      <c r="M35" s="999">
        <f>'Pervade Export'!B25</f>
        <v>0</v>
      </c>
      <c r="N35" s="1001" t="str">
        <f>'Pervade Export'!E25</f>
        <v>N/A</v>
      </c>
    </row>
    <row r="36" spans="1:14" ht="45.75" thickBot="1">
      <c r="A36" s="788" t="s">
        <v>748</v>
      </c>
      <c r="B36" s="794" t="s">
        <v>775</v>
      </c>
      <c r="C36" s="790"/>
      <c r="D36" s="790">
        <f>C36</f>
        <v>0</v>
      </c>
      <c r="E36" s="795" t="s">
        <v>1482</v>
      </c>
      <c r="F36" s="796"/>
      <c r="G36" s="795" t="s">
        <v>1483</v>
      </c>
      <c r="H36" s="852"/>
      <c r="I36" s="853"/>
      <c r="J36" s="853"/>
      <c r="K36" s="853"/>
      <c r="L36" s="1031"/>
      <c r="M36" s="1002"/>
      <c r="N36" s="1003"/>
    </row>
    <row r="37" spans="1:14" ht="15.75" thickBot="1">
      <c r="A37" s="279"/>
      <c r="B37" s="280"/>
      <c r="C37" s="281"/>
      <c r="D37" s="281"/>
      <c r="E37" s="1130"/>
      <c r="F37" s="1131"/>
      <c r="G37" s="1131"/>
      <c r="H37" s="1131"/>
      <c r="I37" s="1131"/>
      <c r="J37" s="1131"/>
      <c r="K37" s="1131"/>
      <c r="L37" s="1132"/>
      <c r="M37" s="1131"/>
      <c r="N37" s="1133"/>
    </row>
    <row r="38" spans="1:14">
      <c r="A38" s="1152" t="s">
        <v>776</v>
      </c>
      <c r="B38" s="1153"/>
      <c r="C38" s="263"/>
      <c r="D38" s="263"/>
      <c r="E38" s="1134"/>
      <c r="F38" s="1135"/>
      <c r="G38" s="1135"/>
      <c r="H38" s="1135"/>
      <c r="I38" s="1135"/>
      <c r="J38" s="1135"/>
      <c r="K38" s="1135"/>
      <c r="L38" s="1136"/>
      <c r="M38" s="1135"/>
      <c r="N38" s="1137"/>
    </row>
    <row r="39" spans="1:14" ht="15.75" thickBot="1">
      <c r="A39" s="1162" t="s">
        <v>777</v>
      </c>
      <c r="B39" s="1163"/>
      <c r="C39" s="1163"/>
      <c r="D39" s="1167"/>
      <c r="E39" s="1134"/>
      <c r="F39" s="1135"/>
      <c r="G39" s="1135"/>
      <c r="H39" s="1135"/>
      <c r="I39" s="1135"/>
      <c r="J39" s="1135"/>
      <c r="K39" s="1135"/>
      <c r="L39" s="1136"/>
      <c r="M39" s="1135"/>
      <c r="N39" s="1137"/>
    </row>
    <row r="40" spans="1:14" ht="15.75" thickBot="1">
      <c r="A40" s="1083" t="s">
        <v>1484</v>
      </c>
      <c r="B40" s="1084"/>
      <c r="C40" s="274"/>
      <c r="D40" s="274"/>
      <c r="E40" s="1138"/>
      <c r="F40" s="1139"/>
      <c r="G40" s="1139"/>
      <c r="H40" s="1139"/>
      <c r="I40" s="1139"/>
      <c r="J40" s="1139"/>
      <c r="K40" s="1139"/>
      <c r="L40" s="1140"/>
      <c r="M40" s="1139"/>
      <c r="N40" s="1141"/>
    </row>
    <row r="41" spans="1:14" ht="30.75" thickBot="1">
      <c r="A41" s="1165" t="s">
        <v>779</v>
      </c>
      <c r="B41" s="1115"/>
      <c r="C41" s="1115"/>
      <c r="D41" s="1166"/>
      <c r="E41" s="349" t="s">
        <v>1436</v>
      </c>
      <c r="F41" s="341"/>
      <c r="G41" s="685" t="s">
        <v>1437</v>
      </c>
      <c r="H41" s="342" t="s">
        <v>1438</v>
      </c>
      <c r="I41" s="343" t="s">
        <v>1439</v>
      </c>
      <c r="J41" s="344" t="s">
        <v>1440</v>
      </c>
      <c r="K41" s="343" t="s">
        <v>1441</v>
      </c>
      <c r="L41" s="345" t="s">
        <v>1442</v>
      </c>
      <c r="M41" s="998" t="s">
        <v>1443</v>
      </c>
      <c r="N41" s="998" t="s">
        <v>1444</v>
      </c>
    </row>
    <row r="42" spans="1:14" ht="180.75" thickBot="1">
      <c r="A42" s="1150" t="s">
        <v>743</v>
      </c>
      <c r="B42" s="691" t="s">
        <v>1485</v>
      </c>
      <c r="C42" s="868">
        <f>VLOOKUP(G42,G1:G4:F1:F4,2,TRUE)</f>
        <v>100</v>
      </c>
      <c r="D42" s="791"/>
      <c r="E42" s="353" t="s">
        <v>1486</v>
      </c>
      <c r="F42" s="340"/>
      <c r="G42" s="694" t="str">
        <f>'Pervade Export'!C230</f>
        <v>Yes</v>
      </c>
      <c r="H42" s="840" t="s">
        <v>1487</v>
      </c>
      <c r="I42" s="841"/>
      <c r="J42" s="841"/>
      <c r="K42" s="841"/>
      <c r="L42" s="1027"/>
      <c r="M42" s="1000" t="str">
        <f>'Pervade Export'!B230</f>
        <v>Yes, risk policy manged by the risk management group</v>
      </c>
      <c r="N42" s="969" t="str">
        <f>'Pervade Export'!E230</f>
        <v>N/A</v>
      </c>
    </row>
    <row r="43" spans="1:14" ht="210.75" thickBot="1">
      <c r="A43" s="1151"/>
      <c r="B43" s="695" t="s">
        <v>1488</v>
      </c>
      <c r="C43" s="868">
        <f>VLOOKUP(G43,G1:G4:F1:F4,2,TRUE)</f>
        <v>100</v>
      </c>
      <c r="D43" s="792"/>
      <c r="E43" s="351">
        <v>2</v>
      </c>
      <c r="F43" s="340"/>
      <c r="G43" s="694" t="str">
        <f>'Pervade Export'!C231</f>
        <v>Yes</v>
      </c>
      <c r="H43" s="840" t="s">
        <v>1489</v>
      </c>
      <c r="I43" s="841"/>
      <c r="J43" s="841"/>
      <c r="K43" s="841"/>
      <c r="L43" s="1027"/>
      <c r="M43" s="1000" t="str">
        <f>'Pervade Export'!B231</f>
        <v>Yes, risk manged by the risk strategy group</v>
      </c>
      <c r="N43" s="969" t="str">
        <f>'Pervade Export'!E231</f>
        <v>N/A</v>
      </c>
    </row>
    <row r="44" spans="1:14" ht="165.75" thickBot="1">
      <c r="A44" s="1151"/>
      <c r="B44" s="695" t="s">
        <v>1490</v>
      </c>
      <c r="C44" s="868">
        <f>VLOOKUP(G44,G1:G4:F1:F4,2,TRUE)</f>
        <v>100</v>
      </c>
      <c r="D44" s="792"/>
      <c r="E44" s="351">
        <v>3</v>
      </c>
      <c r="F44" s="340"/>
      <c r="G44" s="694" t="str">
        <f>'Pervade Export'!C232</f>
        <v>Yes</v>
      </c>
      <c r="H44" s="840" t="s">
        <v>1491</v>
      </c>
      <c r="I44" s="841"/>
      <c r="J44" s="841"/>
      <c r="K44" s="841"/>
      <c r="L44" s="1027"/>
      <c r="M44" s="1000" t="str">
        <f>'Pervade Export'!B232</f>
        <v>Yes, standing agenda item</v>
      </c>
      <c r="N44" s="969" t="str">
        <f>'Pervade Export'!E232</f>
        <v>N/A</v>
      </c>
    </row>
    <row r="45" spans="1:14" ht="180.75" thickBot="1">
      <c r="A45" s="681"/>
      <c r="B45" s="695" t="s">
        <v>1492</v>
      </c>
      <c r="C45" s="868">
        <f>VLOOKUP(G45,G1:G4:F1:F4,2,TRUE)</f>
        <v>0</v>
      </c>
      <c r="D45" s="322">
        <f>SUM(C42:C45)/100</f>
        <v>3</v>
      </c>
      <c r="E45" s="400">
        <v>4</v>
      </c>
      <c r="F45" s="340"/>
      <c r="G45" s="696" t="str">
        <f>'Pervade Export'!C233</f>
        <v>No</v>
      </c>
      <c r="H45" s="840" t="s">
        <v>1493</v>
      </c>
      <c r="I45" s="841"/>
      <c r="J45" s="841"/>
      <c r="K45" s="841"/>
      <c r="L45" s="1027"/>
      <c r="M45" s="1000">
        <f>'Pervade Export'!B233</f>
        <v>0</v>
      </c>
      <c r="N45" s="969" t="str">
        <f>'Pervade Export'!E233</f>
        <v>N/A</v>
      </c>
    </row>
    <row r="46" spans="1:14" ht="195.75" thickBot="1">
      <c r="A46" s="1155" t="s">
        <v>748</v>
      </c>
      <c r="B46" s="692" t="s">
        <v>1494</v>
      </c>
      <c r="C46" s="970">
        <f>VLOOKUP(G46,G1:G4:F1:F4,2,TRUE)</f>
        <v>100</v>
      </c>
      <c r="D46" s="861"/>
      <c r="E46" s="310" t="s">
        <v>1495</v>
      </c>
      <c r="F46" s="402"/>
      <c r="G46" s="968" t="str">
        <f>'Pervade Export'!C234</f>
        <v>Yes</v>
      </c>
      <c r="H46" s="840" t="s">
        <v>1496</v>
      </c>
      <c r="I46" s="841"/>
      <c r="J46" s="841"/>
      <c r="K46" s="841"/>
      <c r="L46" s="1027"/>
      <c r="M46" s="1000" t="str">
        <f>'Pervade Export'!B234</f>
        <v>Quarterly security review and InfoSec risk policy</v>
      </c>
      <c r="N46" s="969" t="str">
        <f>'Pervade Export'!E234</f>
        <v>N/A</v>
      </c>
    </row>
    <row r="47" spans="1:14" ht="135.75" thickBot="1">
      <c r="A47" s="1155"/>
      <c r="B47" s="692" t="s">
        <v>1497</v>
      </c>
      <c r="C47" s="970">
        <f>VLOOKUP(G47,G1:G4:F1:F4,2,TRUE)</f>
        <v>100</v>
      </c>
      <c r="D47" s="792"/>
      <c r="E47" s="348">
        <v>2</v>
      </c>
      <c r="F47" s="402"/>
      <c r="G47" s="996" t="str">
        <f>'Pervade Export'!C235</f>
        <v>Yes</v>
      </c>
      <c r="H47" s="840" t="s">
        <v>1498</v>
      </c>
      <c r="I47" s="841"/>
      <c r="J47" s="841"/>
      <c r="K47" s="841"/>
      <c r="L47" s="1027"/>
      <c r="M47" s="1000" t="str">
        <f>'Pervade Export'!B235</f>
        <v>Yes, within the risk register</v>
      </c>
      <c r="N47" s="969" t="str">
        <f>'Pervade Export'!E235</f>
        <v>N/A</v>
      </c>
    </row>
    <row r="48" spans="1:14" ht="135.75" thickBot="1">
      <c r="A48" s="1155"/>
      <c r="B48" s="692" t="s">
        <v>1499</v>
      </c>
      <c r="C48" s="970">
        <f>VLOOKUP(G48,G1:G4:F1:F4,2,TRUE)</f>
        <v>100</v>
      </c>
      <c r="D48" s="792"/>
      <c r="E48" s="311">
        <v>3</v>
      </c>
      <c r="F48" s="402"/>
      <c r="G48" s="996" t="str">
        <f>'Pervade Export'!C236</f>
        <v>Yes</v>
      </c>
      <c r="H48" s="840" t="s">
        <v>1500</v>
      </c>
      <c r="I48" s="841"/>
      <c r="J48" s="841"/>
      <c r="K48" s="841"/>
      <c r="L48" s="1027"/>
      <c r="M48" s="1000" t="str">
        <f>'Pervade Export'!B236</f>
        <v>Yes, defined in policy and risk management process</v>
      </c>
      <c r="N48" s="969" t="str">
        <f>'Pervade Export'!E236</f>
        <v>N/A</v>
      </c>
    </row>
    <row r="49" spans="1:14" ht="150.75" thickBot="1">
      <c r="A49" s="1155"/>
      <c r="B49" s="692" t="s">
        <v>1501</v>
      </c>
      <c r="C49" s="970">
        <f>VLOOKUP(G49,G1:G4:F1:F4,2,TRUE)</f>
        <v>100</v>
      </c>
      <c r="D49" s="792"/>
      <c r="E49" s="311">
        <v>4</v>
      </c>
      <c r="F49" s="402"/>
      <c r="G49" s="996" t="str">
        <f>'Pervade Export'!C237</f>
        <v>Yes</v>
      </c>
      <c r="H49" s="840" t="s">
        <v>1502</v>
      </c>
      <c r="I49" s="841"/>
      <c r="J49" s="841"/>
      <c r="K49" s="841"/>
      <c r="L49" s="1027"/>
      <c r="M49" s="1000" t="str">
        <f>'Pervade Export'!B237</f>
        <v>Yes, risk manged by the risk strategy group</v>
      </c>
      <c r="N49" s="969" t="str">
        <f>'Pervade Export'!E237</f>
        <v>N/A</v>
      </c>
    </row>
    <row r="50" spans="1:14" ht="150.75" thickBot="1">
      <c r="A50" s="1155"/>
      <c r="B50" s="213" t="s">
        <v>1503</v>
      </c>
      <c r="C50" s="975">
        <f>VLOOKUP(G50,G1:G4:F1:F4,2,TRUE)</f>
        <v>100</v>
      </c>
      <c r="D50" s="323">
        <f>SUM(C46:C50)/100</f>
        <v>5</v>
      </c>
      <c r="E50" s="312">
        <v>5</v>
      </c>
      <c r="F50" s="402"/>
      <c r="G50" s="997" t="str">
        <f>'Pervade Export'!C238</f>
        <v>Yes</v>
      </c>
      <c r="H50" s="842" t="s">
        <v>1504</v>
      </c>
      <c r="I50" s="843"/>
      <c r="J50" s="843"/>
      <c r="K50" s="843"/>
      <c r="L50" s="1027"/>
      <c r="M50" s="1000" t="str">
        <f>'Pervade Export'!B238</f>
        <v>Yes, risk manged by the risk strategy group</v>
      </c>
      <c r="N50" s="969" t="str">
        <f>'Pervade Export'!E238</f>
        <v>N/A</v>
      </c>
    </row>
    <row r="51" spans="1:14" ht="15.75" thickBot="1">
      <c r="A51" s="1083" t="s">
        <v>789</v>
      </c>
      <c r="B51" s="1084"/>
      <c r="C51" s="274"/>
      <c r="D51" s="274"/>
      <c r="E51" s="1142"/>
      <c r="F51" s="1143"/>
      <c r="G51" s="1143"/>
      <c r="H51" s="1143"/>
      <c r="I51" s="1143"/>
      <c r="J51" s="1143"/>
      <c r="K51" s="1143"/>
      <c r="L51" s="1144"/>
      <c r="M51" s="1143"/>
      <c r="N51" s="1145"/>
    </row>
    <row r="52" spans="1:14" ht="30.75" thickBot="1">
      <c r="A52" s="1148" t="s">
        <v>790</v>
      </c>
      <c r="B52" s="1149"/>
      <c r="C52" s="1149"/>
      <c r="D52" s="1157"/>
      <c r="E52" s="349" t="s">
        <v>1436</v>
      </c>
      <c r="F52" s="341"/>
      <c r="G52" s="685" t="s">
        <v>1437</v>
      </c>
      <c r="H52" s="342" t="s">
        <v>1438</v>
      </c>
      <c r="I52" s="343" t="s">
        <v>1439</v>
      </c>
      <c r="J52" s="344" t="s">
        <v>1440</v>
      </c>
      <c r="K52" s="343" t="s">
        <v>1441</v>
      </c>
      <c r="L52" s="345" t="s">
        <v>1442</v>
      </c>
      <c r="M52" s="998" t="s">
        <v>1443</v>
      </c>
      <c r="N52" s="998" t="s">
        <v>1444</v>
      </c>
    </row>
    <row r="53" spans="1:14" ht="165.75" thickBot="1">
      <c r="A53" s="1150" t="s">
        <v>743</v>
      </c>
      <c r="B53" s="691" t="s">
        <v>1505</v>
      </c>
      <c r="C53" s="868">
        <f>VLOOKUP(G53,G1:G4:F1:F4,2,TRUE)</f>
        <v>100</v>
      </c>
      <c r="D53" s="791"/>
      <c r="E53" s="353" t="s">
        <v>1506</v>
      </c>
      <c r="F53" s="340"/>
      <c r="G53" s="694" t="str">
        <f>'Pervade Export'!C239</f>
        <v>Yes</v>
      </c>
      <c r="H53" s="840" t="s">
        <v>1507</v>
      </c>
      <c r="I53" s="841"/>
      <c r="J53" s="841"/>
      <c r="K53" s="841"/>
      <c r="L53" s="1027"/>
      <c r="M53" s="1000" t="str">
        <f>'Pervade Export'!B239</f>
        <v>Yes, cyber security quarterly review</v>
      </c>
      <c r="N53" s="969" t="str">
        <f>'Pervade Export'!E239</f>
        <v>N/A</v>
      </c>
    </row>
    <row r="54" spans="1:14" ht="180.75" thickBot="1">
      <c r="A54" s="1151"/>
      <c r="B54" s="695" t="s">
        <v>1508</v>
      </c>
      <c r="C54" s="868">
        <f>VLOOKUP(G54,G1:G4:F1:F4,2,TRUE)</f>
        <v>100</v>
      </c>
      <c r="D54" s="792"/>
      <c r="E54" s="351">
        <v>2</v>
      </c>
      <c r="F54" s="340"/>
      <c r="G54" s="694" t="str">
        <f>'Pervade Export'!C240</f>
        <v>Yes</v>
      </c>
      <c r="H54" s="840" t="s">
        <v>1509</v>
      </c>
      <c r="I54" s="841"/>
      <c r="J54" s="841"/>
      <c r="K54" s="841"/>
      <c r="L54" s="1027"/>
      <c r="M54" s="1000" t="str">
        <f>'Pervade Export'!B240</f>
        <v>Sercurity review and Qualys scan</v>
      </c>
      <c r="N54" s="969" t="str">
        <f>'Pervade Export'!E240</f>
        <v>N/A</v>
      </c>
    </row>
    <row r="55" spans="1:14" ht="180.75" thickBot="1">
      <c r="A55" s="1151"/>
      <c r="B55" s="695" t="s">
        <v>1510</v>
      </c>
      <c r="C55" s="868">
        <f>VLOOKUP(G55,G1:G4:F1:F4,2,TRUE)</f>
        <v>100</v>
      </c>
      <c r="D55" s="792"/>
      <c r="E55" s="351">
        <v>3</v>
      </c>
      <c r="F55" s="340"/>
      <c r="G55" s="694" t="str">
        <f>'Pervade Export'!C241</f>
        <v>Yes</v>
      </c>
      <c r="H55" s="840" t="s">
        <v>1511</v>
      </c>
      <c r="I55" s="841"/>
      <c r="J55" s="841"/>
      <c r="K55" s="841"/>
      <c r="L55" s="1027"/>
      <c r="M55" s="1000" t="str">
        <f>'Pervade Export'!B241</f>
        <v>Part of the security review and policy and change control</v>
      </c>
      <c r="N55" s="969" t="str">
        <f>'Pervade Export'!E241</f>
        <v>N/A</v>
      </c>
    </row>
    <row r="56" spans="1:14" ht="165.75" thickBot="1">
      <c r="A56" s="1156"/>
      <c r="B56" s="695" t="s">
        <v>1512</v>
      </c>
      <c r="C56" s="868">
        <f>VLOOKUP(G56,G1:G4:F1:F4,2,TRUE)</f>
        <v>100</v>
      </c>
      <c r="D56" s="322">
        <f>SUM(C53:C56)/100</f>
        <v>4</v>
      </c>
      <c r="E56" s="352">
        <v>4</v>
      </c>
      <c r="F56" s="340"/>
      <c r="G56" s="696" t="str">
        <f>'Pervade Export'!C242</f>
        <v>Yes</v>
      </c>
      <c r="H56" s="840" t="s">
        <v>1513</v>
      </c>
      <c r="I56" s="841"/>
      <c r="J56" s="841"/>
      <c r="K56" s="841"/>
      <c r="L56" s="1027"/>
      <c r="M56" s="1000" t="str">
        <f>'Pervade Export'!B242</f>
        <v>Yes, managed by the risk strategy group</v>
      </c>
      <c r="N56" s="969" t="str">
        <f>'Pervade Export'!E242</f>
        <v>N/A</v>
      </c>
    </row>
    <row r="57" spans="1:14" ht="225.75" thickBot="1">
      <c r="A57" s="1154" t="s">
        <v>748</v>
      </c>
      <c r="B57" s="697" t="s">
        <v>1514</v>
      </c>
      <c r="C57" s="970">
        <f>VLOOKUP(G57,G1:G4:F1:F4,2,TRUE)</f>
        <v>100</v>
      </c>
      <c r="D57" s="791"/>
      <c r="E57" s="81" t="s">
        <v>1515</v>
      </c>
      <c r="F57" s="340"/>
      <c r="G57" s="968" t="str">
        <f>'Pervade Export'!C243</f>
        <v>Yes</v>
      </c>
      <c r="H57" s="840" t="s">
        <v>1516</v>
      </c>
      <c r="I57" s="841"/>
      <c r="J57" s="841"/>
      <c r="K57" s="841"/>
      <c r="L57" s="1027"/>
      <c r="M57" s="1000" t="str">
        <f>'Pervade Export'!B243</f>
        <v>Risk policy</v>
      </c>
      <c r="N57" s="969" t="str">
        <f>'Pervade Export'!E243</f>
        <v>N/A</v>
      </c>
    </row>
    <row r="58" spans="1:14" ht="210.75" thickBot="1">
      <c r="A58" s="1155"/>
      <c r="B58" s="692" t="s">
        <v>1517</v>
      </c>
      <c r="C58" s="970">
        <f>VLOOKUP(G58,G1:G4:F1:F4,2,TRUE)</f>
        <v>100</v>
      </c>
      <c r="D58" s="792"/>
      <c r="E58" s="311">
        <v>2</v>
      </c>
      <c r="F58" s="340"/>
      <c r="G58" s="996" t="str">
        <f>'Pervade Export'!C244</f>
        <v>Yes</v>
      </c>
      <c r="H58" s="840" t="s">
        <v>1518</v>
      </c>
      <c r="I58" s="841"/>
      <c r="J58" s="841"/>
      <c r="K58" s="841"/>
      <c r="L58" s="1027"/>
      <c r="M58" s="1000" t="str">
        <f>'Pervade Export'!B244</f>
        <v>Yes, done at change control</v>
      </c>
      <c r="N58" s="969" t="str">
        <f>'Pervade Export'!E244</f>
        <v>N/A</v>
      </c>
    </row>
    <row r="59" spans="1:14" ht="180.75" thickBot="1">
      <c r="A59" s="1155"/>
      <c r="B59" s="213" t="s">
        <v>1519</v>
      </c>
      <c r="C59" s="975">
        <f>VLOOKUP(G59,G1:G4:F1:F4,2,TRUE)</f>
        <v>100</v>
      </c>
      <c r="D59" s="323">
        <f>SUM(C57:C59)/100</f>
        <v>3</v>
      </c>
      <c r="E59" s="312">
        <v>3</v>
      </c>
      <c r="F59" s="340"/>
      <c r="G59" s="997" t="str">
        <f>'Pervade Export'!C245</f>
        <v>Yes</v>
      </c>
      <c r="H59" s="842" t="s">
        <v>1520</v>
      </c>
      <c r="I59" s="843"/>
      <c r="J59" s="843"/>
      <c r="K59" s="843"/>
      <c r="L59" s="1027"/>
      <c r="M59" s="1000" t="str">
        <f>'Pervade Export'!B245</f>
        <v>Yes, done at change control</v>
      </c>
      <c r="N59" s="969" t="str">
        <f>'Pervade Export'!E245</f>
        <v>N/A</v>
      </c>
    </row>
    <row r="60" spans="1:14" ht="15.75" thickBot="1">
      <c r="A60" s="1083" t="s">
        <v>799</v>
      </c>
      <c r="B60" s="1084"/>
      <c r="C60" s="274"/>
      <c r="D60" s="274"/>
      <c r="E60" s="1142"/>
      <c r="F60" s="1143"/>
      <c r="G60" s="1143"/>
      <c r="H60" s="1143"/>
      <c r="I60" s="1143"/>
      <c r="J60" s="1143"/>
      <c r="K60" s="1143"/>
      <c r="L60" s="1144"/>
      <c r="M60" s="1143"/>
      <c r="N60" s="1145"/>
    </row>
    <row r="61" spans="1:14" ht="30.75" thickBot="1">
      <c r="A61" s="1148" t="s">
        <v>800</v>
      </c>
      <c r="B61" s="1149"/>
      <c r="C61" s="1149"/>
      <c r="D61" s="1157"/>
      <c r="E61" s="349" t="s">
        <v>1436</v>
      </c>
      <c r="F61" s="341"/>
      <c r="G61" s="685" t="s">
        <v>1437</v>
      </c>
      <c r="H61" s="342" t="s">
        <v>1438</v>
      </c>
      <c r="I61" s="343" t="s">
        <v>1439</v>
      </c>
      <c r="J61" s="344" t="s">
        <v>1440</v>
      </c>
      <c r="K61" s="343" t="s">
        <v>1441</v>
      </c>
      <c r="L61" s="345" t="s">
        <v>1442</v>
      </c>
      <c r="M61" s="998" t="s">
        <v>1443</v>
      </c>
      <c r="N61" s="998" t="s">
        <v>1444</v>
      </c>
    </row>
    <row r="62" spans="1:14" ht="165.75" thickBot="1">
      <c r="A62" s="1150" t="s">
        <v>743</v>
      </c>
      <c r="B62" s="691" t="s">
        <v>1521</v>
      </c>
      <c r="C62" s="266">
        <f>VLOOKUP(G62,G1:G4:F1:F4,2,TRUE)</f>
        <v>100</v>
      </c>
      <c r="D62" s="791"/>
      <c r="E62" s="353" t="s">
        <v>1522</v>
      </c>
      <c r="F62" s="340"/>
      <c r="G62" s="694" t="str">
        <f>'Pervade Export'!C246</f>
        <v>Yes</v>
      </c>
      <c r="H62" s="840" t="s">
        <v>1523</v>
      </c>
      <c r="I62" s="841"/>
      <c r="J62" s="841"/>
      <c r="K62" s="841"/>
      <c r="L62" s="1027"/>
      <c r="M62" s="1000" t="str">
        <f>'Pervade Export'!B246</f>
        <v>Yes, risk manged by the risk strategy group</v>
      </c>
      <c r="N62" s="969" t="str">
        <f>'Pervade Export'!E246</f>
        <v>N/A</v>
      </c>
    </row>
    <row r="63" spans="1:14" ht="165.75" thickBot="1">
      <c r="A63" s="1156"/>
      <c r="B63" s="695" t="s">
        <v>1524</v>
      </c>
      <c r="C63" s="266">
        <f>VLOOKUP(G63,G1:G4:F1:F4,2,TRUE)</f>
        <v>100</v>
      </c>
      <c r="D63" s="322">
        <f>SUM(C62:C63)/100</f>
        <v>2</v>
      </c>
      <c r="E63" s="400">
        <v>2</v>
      </c>
      <c r="F63" s="340"/>
      <c r="G63" s="696" t="str">
        <f>'Pervade Export'!C247</f>
        <v>Yes</v>
      </c>
      <c r="H63" s="840" t="s">
        <v>1525</v>
      </c>
      <c r="I63" s="841"/>
      <c r="J63" s="841"/>
      <c r="K63" s="841"/>
      <c r="L63" s="1027"/>
      <c r="M63" s="1000" t="str">
        <f>'Pervade Export'!B247</f>
        <v>Yes, risk manged by the risk strategy group</v>
      </c>
      <c r="N63" s="969" t="str">
        <f>'Pervade Export'!E247</f>
        <v>N/A</v>
      </c>
    </row>
    <row r="64" spans="1:14" ht="180.75" thickBot="1">
      <c r="A64" s="1154" t="s">
        <v>748</v>
      </c>
      <c r="B64" s="697" t="s">
        <v>1526</v>
      </c>
      <c r="C64" s="976">
        <f>VLOOKUP(G64,G1:G4:F1:F4,2,TRUE)</f>
        <v>100</v>
      </c>
      <c r="D64" s="791"/>
      <c r="E64" s="310" t="s">
        <v>1527</v>
      </c>
      <c r="F64" s="340"/>
      <c r="G64" s="968" t="str">
        <f>'Pervade Export'!C248</f>
        <v>Yes</v>
      </c>
      <c r="H64" s="840" t="s">
        <v>1528</v>
      </c>
      <c r="I64" s="841"/>
      <c r="J64" s="841"/>
      <c r="K64" s="841"/>
      <c r="L64" s="1027"/>
      <c r="M64" s="1000" t="str">
        <f>'Pervade Export'!B248</f>
        <v>In the risk management policy</v>
      </c>
      <c r="N64" s="969" t="str">
        <f>'Pervade Export'!E248</f>
        <v>N/A</v>
      </c>
    </row>
    <row r="65" spans="1:14" ht="180.75" thickBot="1">
      <c r="A65" s="1155"/>
      <c r="B65" s="692" t="s">
        <v>1529</v>
      </c>
      <c r="C65" s="976">
        <f>VLOOKUP(G65,G1:G4:F1:F4,2,TRUE)</f>
        <v>100</v>
      </c>
      <c r="D65" s="792"/>
      <c r="E65" s="311">
        <v>2</v>
      </c>
      <c r="F65" s="340"/>
      <c r="G65" s="996" t="str">
        <f>'Pervade Export'!C249</f>
        <v>Yes</v>
      </c>
      <c r="H65" s="840" t="s">
        <v>1530</v>
      </c>
      <c r="I65" s="841"/>
      <c r="J65" s="841"/>
      <c r="K65" s="841"/>
      <c r="L65" s="1027"/>
      <c r="M65" s="1000" t="str">
        <f>'Pervade Export'!B249</f>
        <v>In the risk management policy</v>
      </c>
      <c r="N65" s="969" t="str">
        <f>'Pervade Export'!E249</f>
        <v>N/A</v>
      </c>
    </row>
    <row r="66" spans="1:14" ht="165.75" thickBot="1">
      <c r="A66" s="1155"/>
      <c r="B66" s="692" t="s">
        <v>1531</v>
      </c>
      <c r="C66" s="976">
        <f>VLOOKUP(G66,G1:G4:F1:F4,2,TRUE)</f>
        <v>0</v>
      </c>
      <c r="D66" s="792"/>
      <c r="E66" s="311">
        <v>3</v>
      </c>
      <c r="F66" s="340"/>
      <c r="G66" s="996" t="str">
        <f>'Pervade Export'!C250</f>
        <v>No</v>
      </c>
      <c r="H66" s="840" t="s">
        <v>1532</v>
      </c>
      <c r="I66" s="841"/>
      <c r="J66" s="841"/>
      <c r="K66" s="841"/>
      <c r="L66" s="1027"/>
      <c r="M66" s="1000" t="str">
        <f>'Pervade Export'!B250</f>
        <v>Security risk schedule required</v>
      </c>
      <c r="N66" s="969" t="str">
        <f>'Pervade Export'!E250</f>
        <v>N/A</v>
      </c>
    </row>
    <row r="67" spans="1:14" ht="105.75" thickBot="1">
      <c r="A67" s="1155"/>
      <c r="B67" s="213" t="s">
        <v>1533</v>
      </c>
      <c r="C67" s="975">
        <f>VLOOKUP(G67,G1:G4:F1:F4,2,TRUE)</f>
        <v>100</v>
      </c>
      <c r="D67" s="323">
        <f>SUM(C64:C67)/100</f>
        <v>3</v>
      </c>
      <c r="E67" s="312">
        <v>4</v>
      </c>
      <c r="F67" s="340"/>
      <c r="G67" s="997" t="str">
        <f>'Pervade Export'!C251</f>
        <v>Yes</v>
      </c>
      <c r="H67" s="842" t="s">
        <v>1534</v>
      </c>
      <c r="I67" s="843"/>
      <c r="J67" s="843"/>
      <c r="K67" s="843"/>
      <c r="L67" s="1027"/>
      <c r="M67" s="1000" t="str">
        <f>'Pervade Export'!B251</f>
        <v>In the risk management policy</v>
      </c>
      <c r="N67" s="969" t="str">
        <f>'Pervade Export'!E251</f>
        <v>N/A</v>
      </c>
    </row>
    <row r="68" spans="1:14" ht="15.75" thickBot="1">
      <c r="A68" s="1102" t="s">
        <v>807</v>
      </c>
      <c r="B68" s="1103"/>
      <c r="C68" s="274"/>
      <c r="D68" s="274"/>
      <c r="E68" s="1142"/>
      <c r="F68" s="1143"/>
      <c r="G68" s="1143"/>
      <c r="H68" s="1143"/>
      <c r="I68" s="1143"/>
      <c r="J68" s="1143"/>
      <c r="K68" s="1143"/>
      <c r="L68" s="1144"/>
      <c r="M68" s="1143"/>
      <c r="N68" s="1145"/>
    </row>
    <row r="69" spans="1:14" ht="30.75" thickBot="1">
      <c r="A69" s="1148" t="s">
        <v>808</v>
      </c>
      <c r="B69" s="1149"/>
      <c r="C69" s="1149"/>
      <c r="D69" s="1157"/>
      <c r="E69" s="349" t="s">
        <v>1436</v>
      </c>
      <c r="F69" s="341"/>
      <c r="G69" s="685" t="s">
        <v>1437</v>
      </c>
      <c r="H69" s="342" t="s">
        <v>1438</v>
      </c>
      <c r="I69" s="343" t="s">
        <v>1439</v>
      </c>
      <c r="J69" s="344" t="s">
        <v>1440</v>
      </c>
      <c r="K69" s="343" t="s">
        <v>1441</v>
      </c>
      <c r="L69" s="345" t="s">
        <v>1442</v>
      </c>
      <c r="M69" s="998" t="s">
        <v>1443</v>
      </c>
      <c r="N69" s="998" t="s">
        <v>1444</v>
      </c>
    </row>
    <row r="70" spans="1:14" ht="165.75" thickBot="1">
      <c r="A70" s="1150" t="s">
        <v>743</v>
      </c>
      <c r="B70" s="691" t="s">
        <v>1535</v>
      </c>
      <c r="C70" s="288">
        <f>VLOOKUP(G70,G1:G4:F1:F4,2,TRUE)</f>
        <v>100</v>
      </c>
      <c r="D70" s="791"/>
      <c r="E70" s="353" t="s">
        <v>1536</v>
      </c>
      <c r="F70" s="340"/>
      <c r="G70" s="694" t="str">
        <f>'Pervade Export'!C252</f>
        <v>Yes</v>
      </c>
      <c r="H70" s="840" t="s">
        <v>1537</v>
      </c>
      <c r="I70" s="841"/>
      <c r="J70" s="841"/>
      <c r="K70" s="841"/>
      <c r="L70" s="1027"/>
      <c r="M70" s="1000" t="str">
        <f>'Pervade Export'!B252</f>
        <v>Yes, risk strategy group risk register assigns owners</v>
      </c>
      <c r="N70" s="969" t="str">
        <f>'Pervade Export'!E252</f>
        <v>N/A</v>
      </c>
    </row>
    <row r="71" spans="1:14" ht="165.75" thickBot="1">
      <c r="A71" s="1151"/>
      <c r="B71" s="695" t="s">
        <v>1538</v>
      </c>
      <c r="C71" s="288">
        <f>VLOOKUP(G71,G1:G4:F1:F4,2,TRUE)</f>
        <v>100</v>
      </c>
      <c r="D71" s="792"/>
      <c r="E71" s="351">
        <v>2</v>
      </c>
      <c r="F71" s="340"/>
      <c r="G71" s="694" t="str">
        <f>'Pervade Export'!C253</f>
        <v>Yes</v>
      </c>
      <c r="H71" s="840" t="s">
        <v>1539</v>
      </c>
      <c r="I71" s="841"/>
      <c r="J71" s="841"/>
      <c r="K71" s="841"/>
      <c r="L71" s="1027"/>
      <c r="M71" s="1000" t="str">
        <f>'Pervade Export'!B253</f>
        <v>Yes, risk strategy group risk register assigns owners</v>
      </c>
      <c r="N71" s="969" t="str">
        <f>'Pervade Export'!E253</f>
        <v>N/A</v>
      </c>
    </row>
    <row r="72" spans="1:14" ht="180.75" thickBot="1">
      <c r="A72" s="1151"/>
      <c r="B72" s="695" t="s">
        <v>1540</v>
      </c>
      <c r="C72" s="288">
        <f>VLOOKUP(G72,G1:G4:F1:F4,2,TRUE)</f>
        <v>100</v>
      </c>
      <c r="D72" s="792"/>
      <c r="E72" s="351">
        <v>3</v>
      </c>
      <c r="F72" s="340"/>
      <c r="G72" s="694" t="str">
        <f>'Pervade Export'!C254</f>
        <v>Yes</v>
      </c>
      <c r="H72" s="840" t="s">
        <v>1541</v>
      </c>
      <c r="I72" s="841"/>
      <c r="J72" s="841"/>
      <c r="K72" s="841"/>
      <c r="L72" s="1027"/>
      <c r="M72" s="1000" t="str">
        <f>'Pervade Export'!B254</f>
        <v>Yes, through the cyber security review group</v>
      </c>
      <c r="N72" s="969" t="str">
        <f>'Pervade Export'!E254</f>
        <v>N/A</v>
      </c>
    </row>
    <row r="73" spans="1:14" ht="180.75" thickBot="1">
      <c r="A73" s="1151"/>
      <c r="B73" s="695" t="s">
        <v>1542</v>
      </c>
      <c r="C73" s="288">
        <f>VLOOKUP(G73,G1:G4:F1:F4,2,TRUE)</f>
        <v>100</v>
      </c>
      <c r="D73" s="792"/>
      <c r="E73" s="351">
        <v>4</v>
      </c>
      <c r="F73" s="340"/>
      <c r="G73" s="694" t="str">
        <f>'Pervade Export'!C255</f>
        <v>Yes</v>
      </c>
      <c r="H73" s="840" t="s">
        <v>1543</v>
      </c>
      <c r="I73" s="841"/>
      <c r="J73" s="841"/>
      <c r="K73" s="841"/>
      <c r="L73" s="1027"/>
      <c r="M73" s="1000" t="str">
        <f>'Pervade Export'!B255</f>
        <v>Yes, standing agenda item</v>
      </c>
      <c r="N73" s="969" t="str">
        <f>'Pervade Export'!E255</f>
        <v>N/A</v>
      </c>
    </row>
    <row r="74" spans="1:14" ht="165.75" thickBot="1">
      <c r="A74" s="1151"/>
      <c r="B74" s="695" t="s">
        <v>1544</v>
      </c>
      <c r="C74" s="288">
        <f>VLOOKUP(G74,G1:G4:F1:F4,2,TRUE)</f>
        <v>0</v>
      </c>
      <c r="D74" s="792"/>
      <c r="E74" s="351">
        <v>5</v>
      </c>
      <c r="F74" s="340"/>
      <c r="G74" s="694" t="str">
        <f>'Pervade Export'!C256</f>
        <v>No</v>
      </c>
      <c r="H74" s="840" t="s">
        <v>1545</v>
      </c>
      <c r="I74" s="841"/>
      <c r="J74" s="841"/>
      <c r="K74" s="841"/>
      <c r="L74" s="1027"/>
      <c r="M74" s="1000">
        <f>'Pervade Export'!B256</f>
        <v>0</v>
      </c>
      <c r="N74" s="969" t="str">
        <f>'Pervade Export'!E256</f>
        <v>N/A</v>
      </c>
    </row>
    <row r="75" spans="1:14" ht="180.75" thickBot="1">
      <c r="A75" s="1151"/>
      <c r="B75" s="695" t="s">
        <v>1546</v>
      </c>
      <c r="C75" s="288">
        <f>VLOOKUP(G75,G1:G4:F1:F4,2,TRUE)</f>
        <v>100</v>
      </c>
      <c r="D75" s="792"/>
      <c r="E75" s="351">
        <v>6</v>
      </c>
      <c r="F75" s="340"/>
      <c r="G75" s="694" t="str">
        <f>'Pervade Export'!C257</f>
        <v>Yes</v>
      </c>
      <c r="H75" s="840" t="s">
        <v>1547</v>
      </c>
      <c r="I75" s="841"/>
      <c r="J75" s="841"/>
      <c r="K75" s="841"/>
      <c r="L75" s="1027"/>
      <c r="M75" s="1000" t="str">
        <f>'Pervade Export'!B257</f>
        <v>Yes, via the risk strategy group</v>
      </c>
      <c r="N75" s="969" t="str">
        <f>'Pervade Export'!E257</f>
        <v>N/A</v>
      </c>
    </row>
    <row r="76" spans="1:14" ht="165.75" thickBot="1">
      <c r="A76" s="1151"/>
      <c r="B76" s="695" t="s">
        <v>1548</v>
      </c>
      <c r="C76" s="288">
        <f>VLOOKUP(G76,G1:G4:F1:F4,2,TRUE)</f>
        <v>100</v>
      </c>
      <c r="D76" s="792"/>
      <c r="E76" s="351">
        <v>7</v>
      </c>
      <c r="F76" s="340"/>
      <c r="G76" s="694" t="str">
        <f>'Pervade Export'!C258</f>
        <v>Yes</v>
      </c>
      <c r="H76" s="840" t="s">
        <v>1549</v>
      </c>
      <c r="I76" s="841"/>
      <c r="J76" s="841"/>
      <c r="K76" s="841"/>
      <c r="L76" s="1027"/>
      <c r="M76" s="1000" t="str">
        <f>'Pervade Export'!B258</f>
        <v>Yes, via staff development days and VLE, change control</v>
      </c>
      <c r="N76" s="969" t="str">
        <f>'Pervade Export'!E258</f>
        <v>N/A</v>
      </c>
    </row>
    <row r="77" spans="1:14" ht="165.75" thickBot="1">
      <c r="A77" s="1156"/>
      <c r="B77" s="695" t="s">
        <v>1550</v>
      </c>
      <c r="C77" s="288">
        <f>VLOOKUP(G77,G1:G4:F1:F4,2,TRUE)</f>
        <v>100</v>
      </c>
      <c r="D77" s="322">
        <f>SUM(C70:C77)/100</f>
        <v>7</v>
      </c>
      <c r="E77" s="400">
        <v>8</v>
      </c>
      <c r="F77" s="340"/>
      <c r="G77" s="696" t="str">
        <f>'Pervade Export'!C259</f>
        <v>Yes</v>
      </c>
      <c r="H77" s="840" t="s">
        <v>1551</v>
      </c>
      <c r="I77" s="841"/>
      <c r="J77" s="841"/>
      <c r="K77" s="841"/>
      <c r="L77" s="1027"/>
      <c r="M77" s="1000" t="str">
        <f>'Pervade Export'!B259</f>
        <v>Yes, risk strategy group promotes the culture</v>
      </c>
      <c r="N77" s="969" t="str">
        <f>'Pervade Export'!E259</f>
        <v>N/A</v>
      </c>
    </row>
    <row r="78" spans="1:14" ht="165.75" thickBot="1">
      <c r="A78" s="1154" t="s">
        <v>748</v>
      </c>
      <c r="B78" s="697" t="s">
        <v>1552</v>
      </c>
      <c r="C78" s="970">
        <f>VLOOKUP(G78,G1:G4:F1:F4,2,TRUE)</f>
        <v>100</v>
      </c>
      <c r="D78" s="791"/>
      <c r="E78" s="310" t="s">
        <v>1527</v>
      </c>
      <c r="F78" s="340"/>
      <c r="G78" s="968" t="str">
        <f>'Pervade Export'!C260</f>
        <v>Yes</v>
      </c>
      <c r="H78" s="840" t="s">
        <v>1553</v>
      </c>
      <c r="I78" s="841"/>
      <c r="J78" s="841"/>
      <c r="K78" s="841"/>
      <c r="L78" s="1027"/>
      <c r="M78" s="1000" t="str">
        <f>'Pervade Export'!B260</f>
        <v>Informed and understand</v>
      </c>
      <c r="N78" s="969" t="str">
        <f>'Pervade Export'!E260</f>
        <v>N/A</v>
      </c>
    </row>
    <row r="79" spans="1:14" ht="165.75" thickBot="1">
      <c r="A79" s="1155"/>
      <c r="B79" s="692" t="s">
        <v>1554</v>
      </c>
      <c r="C79" s="971">
        <f>VLOOKUP(G79,G1:G4:F1:F4,2,TRUE)</f>
        <v>100</v>
      </c>
      <c r="D79" s="792"/>
      <c r="E79" s="311">
        <v>2</v>
      </c>
      <c r="F79" s="340"/>
      <c r="G79" s="996" t="str">
        <f>'Pervade Export'!C261</f>
        <v>Yes</v>
      </c>
      <c r="H79" s="840" t="s">
        <v>1555</v>
      </c>
      <c r="I79" s="841"/>
      <c r="J79" s="841"/>
      <c r="K79" s="841"/>
      <c r="L79" s="1027"/>
      <c r="M79" s="1000" t="str">
        <f>'Pervade Export'!B261</f>
        <v>Yes, change control risk escalation process</v>
      </c>
      <c r="N79" s="969" t="str">
        <f>'Pervade Export'!E261</f>
        <v>N/A</v>
      </c>
    </row>
    <row r="80" spans="1:14" ht="165.75" thickBot="1">
      <c r="A80" s="1164"/>
      <c r="B80" s="692" t="s">
        <v>1556</v>
      </c>
      <c r="C80" s="972">
        <f>VLOOKUP(G80,G1:G4:F1:F4,2,TRUE)</f>
        <v>100</v>
      </c>
      <c r="D80" s="326">
        <f>SUM(C78:C80)/100</f>
        <v>3</v>
      </c>
      <c r="E80" s="312">
        <v>3</v>
      </c>
      <c r="F80" s="340"/>
      <c r="G80" s="997" t="str">
        <f>'Pervade Export'!C262</f>
        <v>Yes</v>
      </c>
      <c r="H80" s="842" t="s">
        <v>1557</v>
      </c>
      <c r="I80" s="843"/>
      <c r="J80" s="843"/>
      <c r="K80" s="843"/>
      <c r="L80" s="1027"/>
      <c r="M80" s="1000" t="str">
        <f>'Pervade Export'!B262</f>
        <v>Yes, through the operational plan</v>
      </c>
      <c r="N80" s="969" t="str">
        <f>'Pervade Export'!E262</f>
        <v>N/A</v>
      </c>
    </row>
    <row r="81" spans="1:14" ht="15.75" thickBot="1">
      <c r="A81" s="279"/>
      <c r="B81" s="280"/>
      <c r="C81" s="281"/>
      <c r="D81" s="281"/>
      <c r="E81" s="1130"/>
      <c r="F81" s="1131"/>
      <c r="G81" s="1131"/>
      <c r="H81" s="1131"/>
      <c r="I81" s="1131"/>
      <c r="J81" s="1131"/>
      <c r="K81" s="1131"/>
      <c r="L81" s="1132"/>
      <c r="M81" s="1131"/>
      <c r="N81" s="1133"/>
    </row>
    <row r="82" spans="1:14" ht="18.75" thickBot="1">
      <c r="A82" s="1085" t="s">
        <v>820</v>
      </c>
      <c r="B82" s="1104"/>
      <c r="C82" s="1104"/>
      <c r="D82" s="1086"/>
      <c r="E82" s="1134"/>
      <c r="F82" s="1135"/>
      <c r="G82" s="1135"/>
      <c r="H82" s="1135"/>
      <c r="I82" s="1135"/>
      <c r="J82" s="1135"/>
      <c r="K82" s="1135"/>
      <c r="L82" s="1136"/>
      <c r="M82" s="1135"/>
      <c r="N82" s="1137"/>
    </row>
    <row r="83" spans="1:14">
      <c r="A83" s="1152" t="s">
        <v>821</v>
      </c>
      <c r="B83" s="1153"/>
      <c r="C83" s="263"/>
      <c r="D83" s="263"/>
      <c r="E83" s="1134"/>
      <c r="F83" s="1135"/>
      <c r="G83" s="1135"/>
      <c r="H83" s="1135"/>
      <c r="I83" s="1135"/>
      <c r="J83" s="1135"/>
      <c r="K83" s="1135"/>
      <c r="L83" s="1136"/>
      <c r="M83" s="1135"/>
      <c r="N83" s="1137"/>
    </row>
    <row r="84" spans="1:14" ht="15.75" thickBot="1">
      <c r="A84" s="1146" t="s">
        <v>822</v>
      </c>
      <c r="B84" s="1147"/>
      <c r="C84" s="282"/>
      <c r="D84" s="282"/>
      <c r="E84" s="1134"/>
      <c r="F84" s="1135"/>
      <c r="G84" s="1135"/>
      <c r="H84" s="1135"/>
      <c r="I84" s="1135"/>
      <c r="J84" s="1135"/>
      <c r="K84" s="1135"/>
      <c r="L84" s="1136"/>
      <c r="M84" s="1135"/>
      <c r="N84" s="1137"/>
    </row>
    <row r="85" spans="1:14" ht="15.75" thickBot="1">
      <c r="A85" s="1083" t="s">
        <v>823</v>
      </c>
      <c r="B85" s="1084"/>
      <c r="C85" s="274"/>
      <c r="D85" s="274"/>
      <c r="E85" s="1138"/>
      <c r="F85" s="1139"/>
      <c r="G85" s="1139"/>
      <c r="H85" s="1139"/>
      <c r="I85" s="1139"/>
      <c r="J85" s="1139"/>
      <c r="K85" s="1139"/>
      <c r="L85" s="1140"/>
      <c r="M85" s="1139"/>
      <c r="N85" s="1141"/>
    </row>
    <row r="86" spans="1:14" ht="30.75" customHeight="1" thickBot="1">
      <c r="A86" s="1071" t="s">
        <v>824</v>
      </c>
      <c r="B86" s="1072"/>
      <c r="C86" s="1072"/>
      <c r="D86" s="1073"/>
      <c r="E86" s="349" t="s">
        <v>1436</v>
      </c>
      <c r="F86" s="341"/>
      <c r="G86" s="685" t="s">
        <v>1437</v>
      </c>
      <c r="H86" s="342" t="s">
        <v>1438</v>
      </c>
      <c r="I86" s="343" t="s">
        <v>1439</v>
      </c>
      <c r="J86" s="344" t="s">
        <v>1440</v>
      </c>
      <c r="K86" s="343" t="s">
        <v>1441</v>
      </c>
      <c r="L86" s="345" t="s">
        <v>1442</v>
      </c>
      <c r="M86" s="998" t="s">
        <v>1443</v>
      </c>
      <c r="N86" s="998" t="s">
        <v>1444</v>
      </c>
    </row>
    <row r="87" spans="1:14" ht="285.75" thickBot="1">
      <c r="A87" s="1150" t="s">
        <v>743</v>
      </c>
      <c r="B87" s="691" t="s">
        <v>825</v>
      </c>
      <c r="C87" s="288">
        <f>VLOOKUP(G87,G1:G4:F1:F4,2,TRUE)</f>
        <v>0</v>
      </c>
      <c r="D87" s="791"/>
      <c r="E87" s="353" t="s">
        <v>1558</v>
      </c>
      <c r="F87" s="340"/>
      <c r="G87" s="694" t="str">
        <f>'Pervade Export'!C263</f>
        <v>No</v>
      </c>
      <c r="H87" s="840" t="s">
        <v>1559</v>
      </c>
      <c r="I87" s="841"/>
      <c r="J87" s="841"/>
      <c r="K87" s="841"/>
      <c r="L87" s="1027"/>
      <c r="M87" s="1000">
        <f>'Pervade Export'!B263</f>
        <v>0</v>
      </c>
      <c r="N87" s="969" t="str">
        <f>'Pervade Export'!E263</f>
        <v>N/A</v>
      </c>
    </row>
    <row r="88" spans="1:14" ht="300.75" thickBot="1">
      <c r="A88" s="1151"/>
      <c r="B88" s="695" t="s">
        <v>826</v>
      </c>
      <c r="C88" s="288">
        <f>VLOOKUP(G88,G1:G4:F1:F4,2,TRUE)</f>
        <v>100</v>
      </c>
      <c r="D88" s="792"/>
      <c r="E88" s="351">
        <v>2</v>
      </c>
      <c r="F88" s="340"/>
      <c r="G88" s="694" t="str">
        <f>'Pervade Export'!C264</f>
        <v>Yes</v>
      </c>
      <c r="H88" s="840" t="s">
        <v>1560</v>
      </c>
      <c r="I88" s="841"/>
      <c r="J88" s="841"/>
      <c r="K88" s="841"/>
      <c r="L88" s="1027"/>
      <c r="M88" s="1000" t="str">
        <f>'Pervade Export'!B264</f>
        <v>Part of APUC procurement framework</v>
      </c>
      <c r="N88" s="969" t="str">
        <f>'Pervade Export'!E264</f>
        <v>N/A</v>
      </c>
    </row>
    <row r="89" spans="1:14" ht="345.75" thickBot="1">
      <c r="A89" s="1151"/>
      <c r="B89" s="695" t="s">
        <v>827</v>
      </c>
      <c r="C89" s="288">
        <f>VLOOKUP(G89,G1:G4:F1:F4,2,TRUE)</f>
        <v>100</v>
      </c>
      <c r="D89" s="792"/>
      <c r="E89" s="351">
        <v>3</v>
      </c>
      <c r="F89" s="340"/>
      <c r="G89" s="694" t="str">
        <f>'Pervade Export'!C265</f>
        <v>Yes</v>
      </c>
      <c r="H89" s="840" t="s">
        <v>1561</v>
      </c>
      <c r="I89" s="841"/>
      <c r="J89" s="841"/>
      <c r="K89" s="841"/>
      <c r="L89" s="1027"/>
      <c r="M89" s="1000" t="str">
        <f>'Pervade Export'!B265</f>
        <v>Part of APUC procurement framework</v>
      </c>
      <c r="N89" s="969" t="str">
        <f>'Pervade Export'!E265</f>
        <v>N/A</v>
      </c>
    </row>
    <row r="90" spans="1:14" ht="300.75" thickBot="1">
      <c r="A90" s="1151"/>
      <c r="B90" s="695" t="s">
        <v>828</v>
      </c>
      <c r="C90" s="288">
        <f>VLOOKUP(G90,G1:G4:F1:F4,2,TRUE)</f>
        <v>100</v>
      </c>
      <c r="D90" s="792"/>
      <c r="E90" s="351">
        <v>4</v>
      </c>
      <c r="F90" s="340"/>
      <c r="G90" s="694" t="str">
        <f>'Pervade Export'!C266</f>
        <v>Yes</v>
      </c>
      <c r="H90" s="840" t="s">
        <v>1562</v>
      </c>
      <c r="I90" s="841"/>
      <c r="J90" s="841"/>
      <c r="K90" s="841"/>
      <c r="L90" s="1027"/>
      <c r="M90" s="1000" t="str">
        <f>'Pervade Export'!B266</f>
        <v>Part of APUC procurement framework</v>
      </c>
      <c r="N90" s="969" t="str">
        <f>'Pervade Export'!E266</f>
        <v>N/A</v>
      </c>
    </row>
    <row r="91" spans="1:14" ht="255.75" thickBot="1">
      <c r="A91" s="1151"/>
      <c r="B91" s="695" t="s">
        <v>829</v>
      </c>
      <c r="C91" s="288">
        <f>VLOOKUP(G91,G1:G4:F1:F4,2,TRUE)</f>
        <v>0</v>
      </c>
      <c r="D91" s="792"/>
      <c r="E91" s="351">
        <v>5</v>
      </c>
      <c r="F91" s="340"/>
      <c r="G91" s="694" t="str">
        <f>'Pervade Export'!C267</f>
        <v>No</v>
      </c>
      <c r="H91" s="840" t="s">
        <v>1563</v>
      </c>
      <c r="I91" s="841"/>
      <c r="J91" s="841"/>
      <c r="K91" s="841"/>
      <c r="L91" s="1027"/>
      <c r="M91" s="1000">
        <f>'Pervade Export'!B267</f>
        <v>0</v>
      </c>
      <c r="N91" s="969" t="str">
        <f>'Pervade Export'!E267</f>
        <v>N/A</v>
      </c>
    </row>
    <row r="92" spans="1:14" ht="300.75" thickBot="1">
      <c r="A92" s="1151"/>
      <c r="B92" s="699" t="s">
        <v>830</v>
      </c>
      <c r="C92" s="288">
        <f>VLOOKUP(G92,G1:G4:F1:F4,2,TRUE)</f>
        <v>100</v>
      </c>
      <c r="D92" s="329">
        <f>SUM(C87:C92)/100</f>
        <v>4</v>
      </c>
      <c r="E92" s="400">
        <v>6</v>
      </c>
      <c r="F92" s="340"/>
      <c r="G92" s="694" t="str">
        <f>'Pervade Export'!C268</f>
        <v>Yes</v>
      </c>
      <c r="H92" s="842" t="s">
        <v>1564</v>
      </c>
      <c r="I92" s="843"/>
      <c r="J92" s="843"/>
      <c r="K92" s="843"/>
      <c r="L92" s="1030"/>
      <c r="M92" s="1000" t="str">
        <f>'Pervade Export'!B268</f>
        <v>Data sharing agreements, DPIAs managed by DPO</v>
      </c>
      <c r="N92" s="969" t="str">
        <f>'Pervade Export'!E268</f>
        <v>N/A</v>
      </c>
    </row>
    <row r="93" spans="1:14" ht="45.75" thickBot="1">
      <c r="A93" s="788" t="s">
        <v>748</v>
      </c>
      <c r="B93" s="789" t="s">
        <v>831</v>
      </c>
      <c r="C93" s="790"/>
      <c r="D93" s="790">
        <f>SUM(C93)</f>
        <v>0</v>
      </c>
      <c r="E93" s="795" t="s">
        <v>1565</v>
      </c>
      <c r="F93" s="796"/>
      <c r="G93" s="795" t="s">
        <v>1483</v>
      </c>
      <c r="H93" s="852"/>
      <c r="I93" s="853"/>
      <c r="J93" s="853"/>
      <c r="K93" s="853"/>
      <c r="L93" s="1031"/>
      <c r="M93" s="1002"/>
      <c r="N93" s="1003"/>
    </row>
    <row r="94" spans="1:14" ht="15.75" thickBot="1">
      <c r="A94" s="1083" t="s">
        <v>832</v>
      </c>
      <c r="B94" s="1084"/>
      <c r="C94" s="274"/>
      <c r="D94" s="274"/>
      <c r="E94" s="1142"/>
      <c r="F94" s="1143"/>
      <c r="G94" s="1143"/>
      <c r="H94" s="1143"/>
      <c r="I94" s="1143"/>
      <c r="J94" s="1143"/>
      <c r="K94" s="1143"/>
      <c r="L94" s="1144"/>
      <c r="M94" s="1143"/>
      <c r="N94" s="1145"/>
    </row>
    <row r="95" spans="1:14" ht="30.75" thickBot="1">
      <c r="A95" s="1148" t="s">
        <v>833</v>
      </c>
      <c r="B95" s="1149"/>
      <c r="C95" s="1149"/>
      <c r="D95" s="1157"/>
      <c r="E95" s="349" t="s">
        <v>1436</v>
      </c>
      <c r="F95" s="341"/>
      <c r="G95" s="685" t="s">
        <v>1437</v>
      </c>
      <c r="H95" s="342" t="s">
        <v>1438</v>
      </c>
      <c r="I95" s="343" t="s">
        <v>1439</v>
      </c>
      <c r="J95" s="344" t="s">
        <v>1440</v>
      </c>
      <c r="K95" s="343" t="s">
        <v>1441</v>
      </c>
      <c r="L95" s="345" t="s">
        <v>1442</v>
      </c>
      <c r="M95" s="998" t="s">
        <v>1443</v>
      </c>
      <c r="N95" s="998" t="s">
        <v>1444</v>
      </c>
    </row>
    <row r="96" spans="1:14" ht="285.75" thickBot="1">
      <c r="A96" s="88" t="s">
        <v>743</v>
      </c>
      <c r="B96" s="88" t="s">
        <v>834</v>
      </c>
      <c r="C96" s="288">
        <f>VLOOKUP(G96,G1:G4:F1:F4,2,TRUE)</f>
        <v>100</v>
      </c>
      <c r="D96" s="324">
        <f>SUM(C96)/100</f>
        <v>1</v>
      </c>
      <c r="E96" s="401" t="s">
        <v>1566</v>
      </c>
      <c r="F96" s="340"/>
      <c r="G96" s="696" t="str">
        <f>'Pervade Export'!C270</f>
        <v>Yes</v>
      </c>
      <c r="H96" s="840" t="s">
        <v>1567</v>
      </c>
      <c r="I96" s="841"/>
      <c r="J96" s="841"/>
      <c r="K96" s="841"/>
      <c r="L96" s="1027"/>
      <c r="M96" s="1000" t="str">
        <f>'Pervade Export'!B270</f>
        <v>Defined by the supplier</v>
      </c>
      <c r="N96" s="969" t="str">
        <f>'Pervade Export'!E270</f>
        <v>N/A</v>
      </c>
    </row>
    <row r="97" spans="1:14" ht="300.75" thickBot="1">
      <c r="A97" s="693" t="s">
        <v>748</v>
      </c>
      <c r="B97" s="698" t="s">
        <v>835</v>
      </c>
      <c r="C97" s="867">
        <f>VLOOKUP(G97,G1:G4:F1:F4,2,TRUE)</f>
        <v>100</v>
      </c>
      <c r="D97" s="325">
        <f>SUM(C97)/100</f>
        <v>1</v>
      </c>
      <c r="E97" s="786" t="s">
        <v>1568</v>
      </c>
      <c r="F97" s="340"/>
      <c r="G97" s="978" t="str">
        <f>'Pervade Export'!C271</f>
        <v>Yes</v>
      </c>
      <c r="H97" s="842" t="s">
        <v>1569</v>
      </c>
      <c r="I97" s="843"/>
      <c r="J97" s="843"/>
      <c r="K97" s="843"/>
      <c r="L97" s="1027"/>
      <c r="M97" s="1000" t="str">
        <f>'Pervade Export'!B271</f>
        <v>Defined by the supplier. Data Sharing agreements managed by the DPO</v>
      </c>
      <c r="N97" s="969" t="str">
        <f>'Pervade Export'!E271</f>
        <v>N/A</v>
      </c>
    </row>
    <row r="98" spans="1:14" ht="15.75" thickBot="1">
      <c r="A98" s="1083" t="s">
        <v>836</v>
      </c>
      <c r="B98" s="1084"/>
      <c r="C98" s="274"/>
      <c r="D98" s="274"/>
      <c r="E98" s="1142"/>
      <c r="F98" s="1143"/>
      <c r="G98" s="1143"/>
      <c r="H98" s="1143"/>
      <c r="I98" s="1143"/>
      <c r="J98" s="1143"/>
      <c r="K98" s="1143"/>
      <c r="L98" s="1144"/>
      <c r="M98" s="1143"/>
      <c r="N98" s="1145"/>
    </row>
    <row r="99" spans="1:14" ht="30.75" thickBot="1">
      <c r="A99" s="1148" t="s">
        <v>1570</v>
      </c>
      <c r="B99" s="1149"/>
      <c r="C99" s="1149"/>
      <c r="D99" s="1157"/>
      <c r="E99" s="349" t="s">
        <v>1436</v>
      </c>
      <c r="F99" s="341"/>
      <c r="G99" s="685" t="s">
        <v>1437</v>
      </c>
      <c r="H99" s="342" t="s">
        <v>1438</v>
      </c>
      <c r="I99" s="343" t="s">
        <v>1439</v>
      </c>
      <c r="J99" s="344" t="s">
        <v>1440</v>
      </c>
      <c r="K99" s="343" t="s">
        <v>1441</v>
      </c>
      <c r="L99" s="345" t="s">
        <v>1442</v>
      </c>
      <c r="M99" s="998" t="s">
        <v>1443</v>
      </c>
      <c r="N99" s="998" t="s">
        <v>1444</v>
      </c>
    </row>
    <row r="100" spans="1:14" ht="300.75" thickBot="1">
      <c r="A100" s="88" t="s">
        <v>743</v>
      </c>
      <c r="B100" s="691" t="s">
        <v>1571</v>
      </c>
      <c r="C100" s="4">
        <f>VLOOKUP(G100,G1:G4:F1:F4,2,TRUE)</f>
        <v>100</v>
      </c>
      <c r="D100" s="324">
        <f>SUM(C100)/100</f>
        <v>1</v>
      </c>
      <c r="E100" s="401" t="s">
        <v>1572</v>
      </c>
      <c r="F100" s="340"/>
      <c r="G100" s="309" t="str">
        <f>'Pervade Export'!C272</f>
        <v>Yes</v>
      </c>
      <c r="H100" s="840" t="s">
        <v>1573</v>
      </c>
      <c r="I100" s="841"/>
      <c r="J100" s="841"/>
      <c r="K100" s="841"/>
      <c r="L100" s="1027"/>
      <c r="M100" s="1000" t="str">
        <f>'Pervade Export'!B272</f>
        <v>Yes, AD uses groups</v>
      </c>
      <c r="N100" s="969" t="str">
        <f>'Pervade Export'!E272</f>
        <v>N/A</v>
      </c>
    </row>
    <row r="101" spans="1:14" ht="300.75" thickBot="1">
      <c r="A101" s="1154" t="s">
        <v>748</v>
      </c>
      <c r="B101" s="697" t="s">
        <v>1574</v>
      </c>
      <c r="C101" s="975">
        <f>VLOOKUP(G101,G1:G4:F1:F4,2,TRUE)</f>
        <v>100</v>
      </c>
      <c r="D101" s="791"/>
      <c r="E101" s="310" t="s">
        <v>1575</v>
      </c>
      <c r="F101" s="340"/>
      <c r="G101" s="978" t="str">
        <f>'Pervade Export'!C273</f>
        <v>Yes</v>
      </c>
      <c r="H101" s="840" t="s">
        <v>1576</v>
      </c>
      <c r="I101" s="841"/>
      <c r="J101" s="841"/>
      <c r="K101" s="841"/>
      <c r="L101" s="1027"/>
      <c r="M101" s="1000" t="str">
        <f>'Pervade Export'!B273</f>
        <v>Yes, individual accounts issued.</v>
      </c>
      <c r="N101" s="969" t="str">
        <f>'Pervade Export'!E273</f>
        <v>N/A</v>
      </c>
    </row>
    <row r="102" spans="1:14" ht="300.75" thickBot="1">
      <c r="A102" s="1155"/>
      <c r="B102" s="692" t="s">
        <v>1577</v>
      </c>
      <c r="C102" s="975">
        <f>VLOOKUP(G102,G1:G4:F1:F4,2,TRUE)</f>
        <v>100</v>
      </c>
      <c r="D102" s="792"/>
      <c r="E102" s="311">
        <v>2</v>
      </c>
      <c r="F102" s="340"/>
      <c r="G102" s="978" t="str">
        <f>'Pervade Export'!C274</f>
        <v>Yes</v>
      </c>
      <c r="H102" s="840" t="s">
        <v>1578</v>
      </c>
      <c r="I102" s="841"/>
      <c r="J102" s="841"/>
      <c r="K102" s="841"/>
      <c r="L102" s="1027"/>
      <c r="M102" s="1000" t="str">
        <f>'Pervade Export'!B274</f>
        <v>Yes, controlled through Active Directory groupings.  Automatic expiry dates are set for third party accounts.</v>
      </c>
      <c r="N102" s="969" t="str">
        <f>'Pervade Export'!E274</f>
        <v>N/A</v>
      </c>
    </row>
    <row r="103" spans="1:14" ht="300.75" thickBot="1">
      <c r="A103" s="1155"/>
      <c r="B103" s="692" t="s">
        <v>1579</v>
      </c>
      <c r="C103" s="975">
        <f>VLOOKUP(G103,G1:G4:F1:F4,2,TRUE)</f>
        <v>0</v>
      </c>
      <c r="D103" s="792"/>
      <c r="E103" s="311">
        <v>3</v>
      </c>
      <c r="F103" s="340"/>
      <c r="G103" s="978" t="str">
        <f>'Pervade Export'!C275</f>
        <v>No</v>
      </c>
      <c r="H103" s="840" t="s">
        <v>1580</v>
      </c>
      <c r="I103" s="841"/>
      <c r="J103" s="841"/>
      <c r="K103" s="841"/>
      <c r="L103" s="1027"/>
      <c r="M103" s="1000" t="str">
        <f>'Pervade Export'!B275</f>
        <v>No</v>
      </c>
      <c r="N103" s="969" t="str">
        <f>'Pervade Export'!E275</f>
        <v>N/A</v>
      </c>
    </row>
    <row r="104" spans="1:14" ht="135.75" thickBot="1">
      <c r="A104" s="1155"/>
      <c r="B104" s="213" t="s">
        <v>1581</v>
      </c>
      <c r="C104" s="975">
        <f>VLOOKUP(G104,G1:G4:F1:F4,2,TRUE)</f>
        <v>100</v>
      </c>
      <c r="D104" s="323">
        <f>SUM(C101:C104)/100</f>
        <v>3</v>
      </c>
      <c r="E104" s="312">
        <v>4</v>
      </c>
      <c r="F104" s="340"/>
      <c r="G104" s="978" t="str">
        <f>'Pervade Export'!C276</f>
        <v>Yes</v>
      </c>
      <c r="H104" s="842" t="s">
        <v>1582</v>
      </c>
      <c r="I104" s="843"/>
      <c r="J104" s="843"/>
      <c r="K104" s="843"/>
      <c r="L104" s="1027"/>
      <c r="M104" s="1000" t="str">
        <f>'Pervade Export'!B276</f>
        <v>Yes, part of the security review every quarter</v>
      </c>
      <c r="N104" s="969" t="str">
        <f>'Pervade Export'!E276</f>
        <v>N/A</v>
      </c>
    </row>
    <row r="105" spans="1:14" ht="15.75" thickBot="1">
      <c r="A105" s="1083" t="s">
        <v>843</v>
      </c>
      <c r="B105" s="1084"/>
      <c r="C105" s="274"/>
      <c r="D105" s="274"/>
      <c r="E105" s="1142"/>
      <c r="F105" s="1143"/>
      <c r="G105" s="1143"/>
      <c r="H105" s="1143"/>
      <c r="I105" s="1143"/>
      <c r="J105" s="1143"/>
      <c r="K105" s="1143"/>
      <c r="L105" s="1144"/>
      <c r="M105" s="1143"/>
      <c r="N105" s="1145"/>
    </row>
    <row r="106" spans="1:14" ht="30.75" thickBot="1">
      <c r="A106" s="1148" t="s">
        <v>844</v>
      </c>
      <c r="B106" s="1149"/>
      <c r="C106" s="1149"/>
      <c r="D106" s="1157"/>
      <c r="E106" s="349" t="s">
        <v>1436</v>
      </c>
      <c r="F106" s="341"/>
      <c r="G106" s="685" t="s">
        <v>1437</v>
      </c>
      <c r="H106" s="342" t="s">
        <v>1438</v>
      </c>
      <c r="I106" s="343" t="s">
        <v>1439</v>
      </c>
      <c r="J106" s="344" t="s">
        <v>1440</v>
      </c>
      <c r="K106" s="343" t="s">
        <v>1441</v>
      </c>
      <c r="L106" s="345" t="s">
        <v>1442</v>
      </c>
      <c r="M106" s="998" t="s">
        <v>1443</v>
      </c>
      <c r="N106" s="998" t="s">
        <v>1444</v>
      </c>
    </row>
    <row r="107" spans="1:14" ht="315.75" thickBot="1">
      <c r="A107" s="88" t="s">
        <v>743</v>
      </c>
      <c r="B107" s="691" t="s">
        <v>845</v>
      </c>
      <c r="C107" s="4">
        <f>VLOOKUP(G107,G1:G4:F1:F4,2,TRUE)</f>
        <v>100</v>
      </c>
      <c r="D107" s="327">
        <f>SUM(C107)/100</f>
        <v>1</v>
      </c>
      <c r="E107" s="401" t="s">
        <v>1583</v>
      </c>
      <c r="F107" s="340"/>
      <c r="G107" s="696" t="str">
        <f>'Pervade Export'!C277</f>
        <v>Yes</v>
      </c>
      <c r="H107" s="840" t="s">
        <v>1584</v>
      </c>
      <c r="I107" s="841"/>
      <c r="J107" s="841"/>
      <c r="K107" s="841"/>
      <c r="L107" s="1027"/>
      <c r="M107" s="1000" t="str">
        <f>'Pervade Export'!B277</f>
        <v>Part of APUC procurement framework</v>
      </c>
      <c r="N107" s="969" t="str">
        <f>'Pervade Export'!E277</f>
        <v>N/A</v>
      </c>
    </row>
    <row r="108" spans="1:14" ht="285.75" thickBot="1">
      <c r="A108" s="1154" t="s">
        <v>748</v>
      </c>
      <c r="B108" s="697" t="s">
        <v>846</v>
      </c>
      <c r="C108" s="975">
        <f>VLOOKUP(G108,G1:G4:F1:F4,2,TRUE)</f>
        <v>100</v>
      </c>
      <c r="D108" s="791"/>
      <c r="E108" s="310" t="s">
        <v>1585</v>
      </c>
      <c r="F108" s="340"/>
      <c r="G108" s="1007" t="str">
        <f>'Pervade Export'!C278</f>
        <v>Yes</v>
      </c>
      <c r="H108" s="840" t="s">
        <v>1586</v>
      </c>
      <c r="I108" s="841"/>
      <c r="J108" s="841"/>
      <c r="K108" s="841"/>
      <c r="L108" s="1027"/>
      <c r="M108" s="1000" t="str">
        <f>'Pervade Export'!B278</f>
        <v>Part of APUC procurement framework</v>
      </c>
      <c r="N108" s="969" t="str">
        <f>'Pervade Export'!E278</f>
        <v>N/A</v>
      </c>
    </row>
    <row r="109" spans="1:14" ht="270.75" thickBot="1">
      <c r="A109" s="1155"/>
      <c r="B109" s="692" t="s">
        <v>847</v>
      </c>
      <c r="C109" s="975">
        <f>VLOOKUP(G109,G1:G4:F1:F4,2,TRUE)</f>
        <v>100</v>
      </c>
      <c r="D109" s="792"/>
      <c r="E109" s="311">
        <v>2</v>
      </c>
      <c r="F109" s="340"/>
      <c r="G109" s="1008" t="str">
        <f>'Pervade Export'!C279</f>
        <v>Yes</v>
      </c>
      <c r="H109" s="840" t="s">
        <v>1587</v>
      </c>
      <c r="I109" s="841"/>
      <c r="J109" s="841"/>
      <c r="K109" s="841"/>
      <c r="L109" s="1027"/>
      <c r="M109" s="1000" t="str">
        <f>'Pervade Export'!B279</f>
        <v>Part of APUC procurement framework</v>
      </c>
      <c r="N109" s="969" t="str">
        <f>'Pervade Export'!E279</f>
        <v>N/A</v>
      </c>
    </row>
    <row r="110" spans="1:14" ht="300.75" thickBot="1">
      <c r="A110" s="1155"/>
      <c r="B110" s="213" t="s">
        <v>848</v>
      </c>
      <c r="C110" s="975">
        <f>VLOOKUP(G110,G1:G4:F1:F4,2,TRUE)</f>
        <v>100</v>
      </c>
      <c r="D110" s="328">
        <f>SUM(C108:C110)/100</f>
        <v>3</v>
      </c>
      <c r="E110" s="312">
        <v>3</v>
      </c>
      <c r="F110" s="340"/>
      <c r="G110" s="997" t="str">
        <f>'Pervade Export'!C280</f>
        <v>Yes</v>
      </c>
      <c r="H110" s="842" t="s">
        <v>1588</v>
      </c>
      <c r="I110" s="843"/>
      <c r="J110" s="843"/>
      <c r="K110" s="843"/>
      <c r="L110" s="1027"/>
      <c r="M110" s="1000" t="str">
        <f>'Pervade Export'!B280</f>
        <v>Part of APUC procurement framework</v>
      </c>
      <c r="N110" s="969" t="str">
        <f>'Pervade Export'!E280</f>
        <v>N/A</v>
      </c>
    </row>
    <row r="111" spans="1:14" ht="15.75" thickBot="1">
      <c r="A111" s="1083" t="s">
        <v>849</v>
      </c>
      <c r="B111" s="1084"/>
      <c r="C111" s="274"/>
      <c r="D111" s="274"/>
      <c r="E111" s="1142"/>
      <c r="F111" s="1143"/>
      <c r="G111" s="1143"/>
      <c r="H111" s="1143"/>
      <c r="I111" s="1143"/>
      <c r="J111" s="1143"/>
      <c r="K111" s="1143"/>
      <c r="L111" s="1144"/>
      <c r="M111" s="1143"/>
      <c r="N111" s="1145"/>
    </row>
    <row r="112" spans="1:14" ht="30.75" thickBot="1">
      <c r="A112" s="1148" t="s">
        <v>850</v>
      </c>
      <c r="B112" s="1149"/>
      <c r="C112" s="1149"/>
      <c r="D112" s="1157"/>
      <c r="E112" s="349" t="s">
        <v>1436</v>
      </c>
      <c r="F112" s="341"/>
      <c r="G112" s="685" t="s">
        <v>1437</v>
      </c>
      <c r="H112" s="342" t="s">
        <v>1438</v>
      </c>
      <c r="I112" s="343" t="s">
        <v>1439</v>
      </c>
      <c r="J112" s="344" t="s">
        <v>1440</v>
      </c>
      <c r="K112" s="343" t="s">
        <v>1441</v>
      </c>
      <c r="L112" s="345" t="s">
        <v>1442</v>
      </c>
      <c r="M112" s="998" t="s">
        <v>1443</v>
      </c>
      <c r="N112" s="998" t="s">
        <v>1444</v>
      </c>
    </row>
    <row r="113" spans="1:14" ht="270.75" thickBot="1">
      <c r="A113" s="1150" t="s">
        <v>743</v>
      </c>
      <c r="B113" s="691" t="s">
        <v>1589</v>
      </c>
      <c r="C113" s="288">
        <f>VLOOKUP(G113,G1:G4:F1:F4,2,TRUE)</f>
        <v>100</v>
      </c>
      <c r="D113" s="791"/>
      <c r="E113" s="353" t="s">
        <v>1590</v>
      </c>
      <c r="F113" s="340"/>
      <c r="G113" s="694" t="str">
        <f>'Pervade Export'!C281</f>
        <v>Yes</v>
      </c>
      <c r="H113" s="840" t="s">
        <v>1591</v>
      </c>
      <c r="I113" s="841"/>
      <c r="J113" s="841"/>
      <c r="K113" s="841"/>
      <c r="L113" s="1027"/>
      <c r="M113" s="1000" t="str">
        <f>'Pervade Export'!B281</f>
        <v>Defined by the supplier</v>
      </c>
      <c r="N113" s="969" t="str">
        <f>'Pervade Export'!E281</f>
        <v>N/A</v>
      </c>
    </row>
    <row r="114" spans="1:14" ht="210.75" thickBot="1">
      <c r="A114" s="1151"/>
      <c r="B114" s="695" t="s">
        <v>1592</v>
      </c>
      <c r="C114" s="288">
        <f>VLOOKUP(G114,G1:G4:F1:F4,2,TRUE)</f>
        <v>100</v>
      </c>
      <c r="D114" s="792"/>
      <c r="E114" s="351">
        <v>2</v>
      </c>
      <c r="F114" s="340"/>
      <c r="G114" s="694" t="str">
        <f>'Pervade Export'!C288</f>
        <v>Yes</v>
      </c>
      <c r="H114" s="840" t="s">
        <v>1593</v>
      </c>
      <c r="I114" s="841"/>
      <c r="J114" s="841"/>
      <c r="K114" s="841"/>
      <c r="L114" s="1027"/>
      <c r="M114" s="1000" t="str">
        <f>'Pervade Export'!B288</f>
        <v>M365 organisational tenancy</v>
      </c>
      <c r="N114" s="969" t="str">
        <f>'Pervade Export'!E288</f>
        <v>N/A</v>
      </c>
    </row>
    <row r="115" spans="1:14" ht="255.75" thickBot="1">
      <c r="A115" s="1151"/>
      <c r="B115" s="695" t="s">
        <v>1594</v>
      </c>
      <c r="C115" s="288">
        <f>VLOOKUP(G115,G1:G4:F1:F4,2,TRUE)</f>
        <v>0</v>
      </c>
      <c r="D115" s="792"/>
      <c r="E115" s="351">
        <v>3</v>
      </c>
      <c r="F115" s="340"/>
      <c r="G115" s="694" t="str">
        <f>'Pervade Export'!C289</f>
        <v>No</v>
      </c>
      <c r="H115" s="840" t="s">
        <v>1595</v>
      </c>
      <c r="I115" s="841"/>
      <c r="J115" s="841"/>
      <c r="K115" s="841"/>
      <c r="L115" s="1027"/>
      <c r="M115" s="1000">
        <f>'Pervade Export'!B289</f>
        <v>0</v>
      </c>
      <c r="N115" s="969" t="str">
        <f>'Pervade Export'!E289</f>
        <v>N/A</v>
      </c>
    </row>
    <row r="116" spans="1:14" ht="225.75" thickBot="1">
      <c r="A116" s="1151"/>
      <c r="B116" s="695" t="s">
        <v>1596</v>
      </c>
      <c r="C116" s="288">
        <f>VLOOKUP(G116,G1:G4:F1:F4,2,TRUE)</f>
        <v>0</v>
      </c>
      <c r="D116" s="792"/>
      <c r="E116" s="351">
        <v>4</v>
      </c>
      <c r="F116" s="340"/>
      <c r="G116" s="694" t="str">
        <f>'Pervade Export'!C290</f>
        <v>No</v>
      </c>
      <c r="H116" s="840" t="s">
        <v>1597</v>
      </c>
      <c r="I116" s="841"/>
      <c r="J116" s="841"/>
      <c r="K116" s="841"/>
      <c r="L116" s="1027"/>
      <c r="M116" s="1000">
        <f>'Pervade Export'!B290</f>
        <v>0</v>
      </c>
      <c r="N116" s="969" t="str">
        <f>'Pervade Export'!E290</f>
        <v>N/A</v>
      </c>
    </row>
    <row r="117" spans="1:14" ht="165.75" thickBot="1">
      <c r="A117" s="1151"/>
      <c r="B117" s="695" t="s">
        <v>1598</v>
      </c>
      <c r="C117" s="288">
        <f>VLOOKUP(G117,G1:G4:F1:F4,2,TRUE)</f>
        <v>0</v>
      </c>
      <c r="D117" s="792"/>
      <c r="E117" s="351">
        <v>5</v>
      </c>
      <c r="F117" s="340"/>
      <c r="G117" s="694" t="str">
        <f>'Pervade Export'!C291</f>
        <v>No</v>
      </c>
      <c r="H117" s="840" t="s">
        <v>1599</v>
      </c>
      <c r="I117" s="841"/>
      <c r="J117" s="841"/>
      <c r="K117" s="841"/>
      <c r="L117" s="1027"/>
      <c r="M117" s="1000">
        <f>'Pervade Export'!B291</f>
        <v>0</v>
      </c>
      <c r="N117" s="969" t="str">
        <f>'Pervade Export'!E291</f>
        <v>N/A</v>
      </c>
    </row>
    <row r="118" spans="1:14" ht="150.75" thickBot="1">
      <c r="A118" s="1151"/>
      <c r="B118" s="695" t="s">
        <v>1600</v>
      </c>
      <c r="C118" s="288">
        <f>VLOOKUP(G118,G1:G4:F1:F4,2,TRUE)</f>
        <v>0</v>
      </c>
      <c r="D118" s="792"/>
      <c r="E118" s="351">
        <v>6</v>
      </c>
      <c r="F118" s="340"/>
      <c r="G118" s="694" t="str">
        <f>'Pervade Export'!C292</f>
        <v>No</v>
      </c>
      <c r="H118" s="840" t="s">
        <v>1601</v>
      </c>
      <c r="I118" s="841"/>
      <c r="J118" s="841"/>
      <c r="K118" s="841"/>
      <c r="L118" s="1027"/>
      <c r="M118" s="1000">
        <f>'Pervade Export'!B292</f>
        <v>0</v>
      </c>
      <c r="N118" s="969" t="str">
        <f>'Pervade Export'!E292</f>
        <v>N/A</v>
      </c>
    </row>
    <row r="119" spans="1:14" ht="225.75" thickBot="1">
      <c r="A119" s="1151"/>
      <c r="B119" s="695" t="s">
        <v>1602</v>
      </c>
      <c r="C119" s="288">
        <f>VLOOKUP(G119,G1:G4:F1:F4,2,TRUE)</f>
        <v>0</v>
      </c>
      <c r="D119" s="792"/>
      <c r="E119" s="351">
        <v>7</v>
      </c>
      <c r="F119" s="340"/>
      <c r="G119" s="694" t="str">
        <f>'Pervade Export'!C293</f>
        <v>No</v>
      </c>
      <c r="H119" s="840" t="s">
        <v>1603</v>
      </c>
      <c r="I119" s="841"/>
      <c r="J119" s="841"/>
      <c r="K119" s="841"/>
      <c r="L119" s="1027"/>
      <c r="M119" s="1000">
        <f>'Pervade Export'!B293</f>
        <v>0</v>
      </c>
      <c r="N119" s="969" t="str">
        <f>'Pervade Export'!E293</f>
        <v>N/A</v>
      </c>
    </row>
    <row r="120" spans="1:14" ht="210.75" thickBot="1">
      <c r="A120" s="1151"/>
      <c r="B120" s="695" t="s">
        <v>1604</v>
      </c>
      <c r="C120" s="288">
        <f>VLOOKUP(G120,G1:G4:F1:F4,2,TRUE)</f>
        <v>0</v>
      </c>
      <c r="D120" s="792"/>
      <c r="E120" s="351">
        <v>8</v>
      </c>
      <c r="F120" s="340"/>
      <c r="G120" s="694" t="str">
        <f>'Pervade Export'!C294</f>
        <v>No</v>
      </c>
      <c r="H120" s="840" t="s">
        <v>1605</v>
      </c>
      <c r="I120" s="841"/>
      <c r="J120" s="841"/>
      <c r="K120" s="841"/>
      <c r="L120" s="1027"/>
      <c r="M120" s="1000">
        <f>'Pervade Export'!B294</f>
        <v>0</v>
      </c>
      <c r="N120" s="969" t="str">
        <f>'Pervade Export'!E294</f>
        <v>N/A</v>
      </c>
    </row>
    <row r="121" spans="1:14" ht="210.75" thickBot="1">
      <c r="A121" s="1151"/>
      <c r="B121" s="695" t="s">
        <v>1606</v>
      </c>
      <c r="C121" s="288">
        <f>VLOOKUP(G121,G1:G4:F1:F4,2,TRUE)</f>
        <v>0</v>
      </c>
      <c r="D121" s="792"/>
      <c r="E121" s="351">
        <v>9</v>
      </c>
      <c r="F121" s="340"/>
      <c r="G121" s="694" t="str">
        <f>'Pervade Export'!C295</f>
        <v>No</v>
      </c>
      <c r="H121" s="840" t="s">
        <v>1607</v>
      </c>
      <c r="I121" s="841"/>
      <c r="J121" s="841"/>
      <c r="K121" s="841"/>
      <c r="L121" s="1027"/>
      <c r="M121" s="1000">
        <f>'Pervade Export'!B295</f>
        <v>0</v>
      </c>
      <c r="N121" s="969" t="str">
        <f>'Pervade Export'!E295</f>
        <v>N/A</v>
      </c>
    </row>
    <row r="122" spans="1:14" ht="90.75" thickBot="1">
      <c r="A122" s="1151"/>
      <c r="B122" s="695" t="s">
        <v>1608</v>
      </c>
      <c r="C122" s="288">
        <f>VLOOKUP(G122,G1:G4:F1:F4,2,TRUE)</f>
        <v>0</v>
      </c>
      <c r="D122" s="792"/>
      <c r="E122" s="351">
        <v>10</v>
      </c>
      <c r="F122" s="340"/>
      <c r="G122" s="694" t="str">
        <f>'Pervade Export'!C282</f>
        <v>No</v>
      </c>
      <c r="H122" s="840" t="s">
        <v>1609</v>
      </c>
      <c r="I122" s="841"/>
      <c r="J122" s="841"/>
      <c r="K122" s="841"/>
      <c r="L122" s="1027"/>
      <c r="M122" s="1000">
        <f>'Pervade Export'!B282</f>
        <v>0</v>
      </c>
      <c r="N122" s="969" t="str">
        <f>'Pervade Export'!E282</f>
        <v>N/A</v>
      </c>
    </row>
    <row r="123" spans="1:14" ht="105.75" thickBot="1">
      <c r="A123" s="1151"/>
      <c r="B123" s="695" t="s">
        <v>1610</v>
      </c>
      <c r="C123" s="288">
        <f>VLOOKUP(G123,G1:G4:F1:F4,2,TRUE)</f>
        <v>0</v>
      </c>
      <c r="D123" s="792"/>
      <c r="E123" s="351">
        <v>11</v>
      </c>
      <c r="F123" s="340"/>
      <c r="G123" s="694" t="str">
        <f>'Pervade Export'!C283</f>
        <v>No</v>
      </c>
      <c r="H123" s="840" t="s">
        <v>1611</v>
      </c>
      <c r="I123" s="841"/>
      <c r="J123" s="841"/>
      <c r="K123" s="841"/>
      <c r="L123" s="1027"/>
      <c r="M123" s="1000">
        <f>'Pervade Export'!B283</f>
        <v>0</v>
      </c>
      <c r="N123" s="969" t="str">
        <f>'Pervade Export'!E283</f>
        <v>N/A</v>
      </c>
    </row>
    <row r="124" spans="1:14" ht="225.75" thickBot="1">
      <c r="A124" s="1151"/>
      <c r="B124" s="695" t="s">
        <v>1612</v>
      </c>
      <c r="C124" s="288">
        <f>VLOOKUP(G124,G1:G4:F1:F4,2,TRUE)</f>
        <v>0</v>
      </c>
      <c r="D124" s="792"/>
      <c r="E124" s="351">
        <v>12</v>
      </c>
      <c r="F124" s="340"/>
      <c r="G124" s="694" t="str">
        <f>'Pervade Export'!C284</f>
        <v>No</v>
      </c>
      <c r="H124" s="840" t="s">
        <v>1613</v>
      </c>
      <c r="I124" s="841"/>
      <c r="J124" s="841"/>
      <c r="K124" s="841"/>
      <c r="L124" s="1027"/>
      <c r="M124" s="1000">
        <f>'Pervade Export'!B284</f>
        <v>0</v>
      </c>
      <c r="N124" s="969" t="str">
        <f>'Pervade Export'!E284</f>
        <v>N/A</v>
      </c>
    </row>
    <row r="125" spans="1:14" ht="195.75" thickBot="1">
      <c r="A125" s="1151"/>
      <c r="B125" s="695" t="s">
        <v>1614</v>
      </c>
      <c r="C125" s="288">
        <f>VLOOKUP(G125,G1:G4:F1:F4,2,TRUE)</f>
        <v>100</v>
      </c>
      <c r="D125" s="792"/>
      <c r="E125" s="351">
        <v>13</v>
      </c>
      <c r="F125" s="340"/>
      <c r="G125" s="694" t="str">
        <f>'Pervade Export'!C285</f>
        <v>Yes</v>
      </c>
      <c r="H125" s="840" t="s">
        <v>1615</v>
      </c>
      <c r="I125" s="841"/>
      <c r="J125" s="841"/>
      <c r="K125" s="841"/>
      <c r="L125" s="1027"/>
      <c r="M125" s="1000" t="str">
        <f>'Pervade Export'!B285</f>
        <v>Yes - content filtering on the smoothwall at the perimeter, malicious code scanner on both the smoothwall and f-secure</v>
      </c>
      <c r="N125" s="969" t="str">
        <f>'Pervade Export'!E285</f>
        <v>N/A</v>
      </c>
    </row>
    <row r="126" spans="1:14" ht="150.75" thickBot="1">
      <c r="A126" s="1151"/>
      <c r="B126" s="695" t="s">
        <v>1616</v>
      </c>
      <c r="C126" s="288">
        <f>VLOOKUP(G126,G1:G4:F1:F4,2,TRUE)</f>
        <v>100</v>
      </c>
      <c r="D126" s="792"/>
      <c r="E126" s="351">
        <v>14</v>
      </c>
      <c r="F126" s="340"/>
      <c r="G126" s="694" t="str">
        <f>'Pervade Export'!C286</f>
        <v>Yes</v>
      </c>
      <c r="H126" s="840" t="s">
        <v>1617</v>
      </c>
      <c r="I126" s="841"/>
      <c r="J126" s="841"/>
      <c r="K126" s="841"/>
      <c r="L126" s="1027"/>
      <c r="M126" s="1000" t="str">
        <f>'Pervade Export'!B286</f>
        <v>Yes, auto expire on third party account access and leaver process</v>
      </c>
      <c r="N126" s="969" t="str">
        <f>'Pervade Export'!E286</f>
        <v>N/A</v>
      </c>
    </row>
    <row r="127" spans="1:14" ht="270.75" thickBot="1">
      <c r="A127" s="1151"/>
      <c r="B127" s="699" t="s">
        <v>1618</v>
      </c>
      <c r="C127" s="288">
        <f>VLOOKUP(G127,G1:G4:F1:F4,2,TRUE)</f>
        <v>0</v>
      </c>
      <c r="D127" s="329">
        <f>SUM(C113:C127)/100</f>
        <v>4</v>
      </c>
      <c r="E127" s="400">
        <v>15</v>
      </c>
      <c r="F127" s="340"/>
      <c r="G127" s="694" t="str">
        <f>'Pervade Export'!C287</f>
        <v>No</v>
      </c>
      <c r="H127" s="840" t="s">
        <v>1619</v>
      </c>
      <c r="I127" s="841"/>
      <c r="J127" s="841"/>
      <c r="K127" s="841"/>
      <c r="L127" s="1027"/>
      <c r="M127" s="1000">
        <f>'Pervade Export'!B287</f>
        <v>0</v>
      </c>
      <c r="N127" s="969" t="str">
        <f>'Pervade Export'!E287</f>
        <v>N/A</v>
      </c>
    </row>
    <row r="128" spans="1:14" ht="285.75" thickBot="1">
      <c r="A128" s="693" t="s">
        <v>748</v>
      </c>
      <c r="B128" s="698" t="s">
        <v>1620</v>
      </c>
      <c r="C128" s="975">
        <f>VLOOKUP(G128,G1:G4:F1:F4,2,TRUE)</f>
        <v>100</v>
      </c>
      <c r="D128" s="325">
        <f>SUM(C128)/100</f>
        <v>1</v>
      </c>
      <c r="E128" s="786" t="s">
        <v>1621</v>
      </c>
      <c r="F128" s="340"/>
      <c r="G128" s="786" t="str">
        <f>'Pervade Export'!C296</f>
        <v>Yes</v>
      </c>
      <c r="H128" s="842" t="s">
        <v>1622</v>
      </c>
      <c r="I128" s="843"/>
      <c r="J128" s="843"/>
      <c r="K128" s="843"/>
      <c r="L128" s="1027"/>
      <c r="M128" s="1004" t="str">
        <f>'Pervade Export'!B296</f>
        <v>M365 organisational tenancy</v>
      </c>
      <c r="N128" s="1005" t="str">
        <f>'Pervade Export'!E296</f>
        <v>N/A</v>
      </c>
    </row>
    <row r="129" spans="1:14" ht="15.75" thickBot="1">
      <c r="A129" s="297"/>
      <c r="B129" s="298"/>
      <c r="C129" s="299"/>
      <c r="D129" s="299"/>
      <c r="E129" s="1130"/>
      <c r="F129" s="1131"/>
      <c r="G129" s="1131"/>
      <c r="H129" s="1131"/>
      <c r="I129" s="1131"/>
      <c r="J129" s="1131"/>
      <c r="K129" s="1131"/>
      <c r="L129" s="1132"/>
      <c r="M129" s="1131"/>
      <c r="N129" s="1133"/>
    </row>
    <row r="130" spans="1:14">
      <c r="A130" s="1108" t="s">
        <v>867</v>
      </c>
      <c r="B130" s="1158"/>
      <c r="C130" s="700"/>
      <c r="D130" s="701"/>
      <c r="E130" s="1135"/>
      <c r="F130" s="1135"/>
      <c r="G130" s="1135"/>
      <c r="H130" s="1135"/>
      <c r="I130" s="1135"/>
      <c r="J130" s="1135"/>
      <c r="K130" s="1135"/>
      <c r="L130" s="1136"/>
      <c r="M130" s="1135"/>
      <c r="N130" s="1137"/>
    </row>
    <row r="131" spans="1:14" ht="15.75" thickBot="1">
      <c r="A131" s="1160"/>
      <c r="B131" s="1161"/>
      <c r="C131" s="802"/>
      <c r="D131" s="803"/>
      <c r="E131" s="1135"/>
      <c r="F131" s="1135"/>
      <c r="G131" s="1135"/>
      <c r="H131" s="1135"/>
      <c r="I131" s="1135"/>
      <c r="J131" s="1135"/>
      <c r="K131" s="1135"/>
      <c r="L131" s="1136"/>
      <c r="M131" s="1135"/>
      <c r="N131" s="1137"/>
    </row>
    <row r="132" spans="1:14">
      <c r="A132" s="1152" t="s">
        <v>868</v>
      </c>
      <c r="B132" s="1153"/>
      <c r="C132" s="263"/>
      <c r="D132" s="373"/>
      <c r="E132" s="1135"/>
      <c r="F132" s="1135"/>
      <c r="G132" s="1135"/>
      <c r="H132" s="1135"/>
      <c r="I132" s="1135"/>
      <c r="J132" s="1135"/>
      <c r="K132" s="1135"/>
      <c r="L132" s="1136"/>
      <c r="M132" s="1135"/>
      <c r="N132" s="1137"/>
    </row>
    <row r="133" spans="1:14" ht="15.75" thickBot="1">
      <c r="A133" s="1162" t="s">
        <v>869</v>
      </c>
      <c r="B133" s="1163"/>
      <c r="C133" s="804"/>
      <c r="D133" s="805"/>
      <c r="E133" s="1135"/>
      <c r="F133" s="1135"/>
      <c r="G133" s="1135"/>
      <c r="H133" s="1135"/>
      <c r="I133" s="1135"/>
      <c r="J133" s="1135"/>
      <c r="K133" s="1135"/>
      <c r="L133" s="1136"/>
      <c r="M133" s="1135"/>
      <c r="N133" s="1137"/>
    </row>
    <row r="134" spans="1:14" ht="15.75" thickBot="1">
      <c r="A134" s="1117" t="s">
        <v>870</v>
      </c>
      <c r="B134" s="1118"/>
      <c r="C134" s="316"/>
      <c r="D134" s="398"/>
      <c r="E134" s="1139"/>
      <c r="F134" s="1139"/>
      <c r="G134" s="1139"/>
      <c r="H134" s="1139"/>
      <c r="I134" s="1139"/>
      <c r="J134" s="1139"/>
      <c r="K134" s="1139"/>
      <c r="L134" s="1140"/>
      <c r="M134" s="1139"/>
      <c r="N134" s="1141"/>
    </row>
    <row r="135" spans="1:14" ht="30.75" thickBot="1">
      <c r="A135" s="1148" t="s">
        <v>871</v>
      </c>
      <c r="B135" s="1149"/>
      <c r="C135" s="1149"/>
      <c r="D135" s="1157"/>
      <c r="E135" s="349" t="s">
        <v>1436</v>
      </c>
      <c r="F135" s="341"/>
      <c r="G135" s="685" t="s">
        <v>1437</v>
      </c>
      <c r="H135" s="342" t="s">
        <v>1438</v>
      </c>
      <c r="I135" s="343" t="s">
        <v>1439</v>
      </c>
      <c r="J135" s="344" t="s">
        <v>1440</v>
      </c>
      <c r="K135" s="343" t="s">
        <v>1441</v>
      </c>
      <c r="L135" s="345" t="s">
        <v>1442</v>
      </c>
      <c r="M135" s="998" t="s">
        <v>1443</v>
      </c>
      <c r="N135" s="998" t="s">
        <v>1444</v>
      </c>
    </row>
    <row r="136" spans="1:14" ht="409.6" thickBot="1">
      <c r="A136" s="1151" t="s">
        <v>743</v>
      </c>
      <c r="B136" s="702" t="s">
        <v>1623</v>
      </c>
      <c r="C136" s="288">
        <f>VLOOKUP(G136,G1:G4:F1:F4,2,TRUE)</f>
        <v>100</v>
      </c>
      <c r="D136" s="869"/>
      <c r="E136" s="353" t="s">
        <v>1624</v>
      </c>
      <c r="F136" s="340"/>
      <c r="G136" s="694" t="str">
        <f>'Pervade Export'!C297</f>
        <v>Yes</v>
      </c>
      <c r="H136" s="840" t="s">
        <v>1625</v>
      </c>
      <c r="I136" s="841"/>
      <c r="J136" s="841"/>
      <c r="K136" s="841"/>
      <c r="L136" s="1027"/>
      <c r="M136" s="1000" t="str">
        <f>'Pervade Export'!B297</f>
        <v xml:space="preserve">1. Intune, SnipeIT (Servers, Network devices, End User Devices), PowerBI used to list hardware assets. 
2. Intune and Group policy to manage Windows (Servers/Endpoints), MacOS, Android, iOS and PadOS configuration and tracking of assets.
3. Hardware arrives, asset tagged, PAT tested, added to SnipeIT. Power device on, change default admin password and configure then deploy device.
(A) Gavin Munro  create Standard Operating Procedure for adding new hardware to the asset register.
4. CE + certification process provides testing and assurance that devices comply with configuration standards.
5. Old equipment disks are wiped and removed from asset register. EUD can then passed onto students if appropriate. All server and network devices are sent to ReTech for secure disposal. Certificates are supplied on secure destruction of equipment. 
(A) Gain Munro  create Standard Operating Procedure for removing old hardware from the asset register and disposal.
6. Managed by inTune and Prey on laptops.
Process for Managing Lost or Stolen Assets and End User Devices.docx
(A) Gain Munro  Review Standard Operating Procedure for managing the loss/theft of assets.
</v>
      </c>
      <c r="N136" s="969" t="str">
        <f>'Pervade Export'!E297</f>
        <v>N/A</v>
      </c>
    </row>
    <row r="137" spans="1:14" ht="409.6" thickBot="1">
      <c r="A137" s="1156"/>
      <c r="B137" s="702" t="s">
        <v>1626</v>
      </c>
      <c r="C137" s="288">
        <f>VLOOKUP(G137,G1:G4:F1:F4,2,TRUE)</f>
        <v>100</v>
      </c>
      <c r="D137" s="385">
        <f>SUM(C136:C137)/100</f>
        <v>2</v>
      </c>
      <c r="E137" s="400">
        <v>2</v>
      </c>
      <c r="F137" s="340"/>
      <c r="G137" s="696" t="str">
        <f>'Pervade Export'!C298</f>
        <v>Yes</v>
      </c>
      <c r="H137" s="840" t="s">
        <v>1627</v>
      </c>
      <c r="I137" s="841"/>
      <c r="J137" s="841"/>
      <c r="K137" s="841"/>
      <c r="L137" s="1027"/>
      <c r="M137" s="1000" t="str">
        <f>'Pervade Export'!B298</f>
        <v xml:space="preserve">1. Approved software and application list for build images. PDQ &amp; System Centre manages additional approved software installation and management. Sotware Centre has authorised applications for users to install. 
(A) Gavin  to create an approved software SharePoint list.
2. CE+ certification process verifies applications are up to date. PDQ, System Centre and WithSecure  keep applications up to date on Windows, MacOS, Servers.
3. PDQ, System Centre and WithSecure keep applications up to date on Windows, MacOS.
(A) Gavin  to create a procedure for updating applications on end user device.
4. PDQ, System Centre and WithSecure keep applications up to date on Windows, MacOS.
(A) Gavin  to make screenshots of the software management tools to show that they have control over end point.
5. Departments make a request for software. If the request is out with the build time schedule, then a request will be made by through the helpdesk. The request is reviewed and authorised/declined by Head/Deputy of MIS.
(A) Gavin  create a Microsoft form for additional software requests. Have a formal and structured decision-making process. 
6. AUP restricts software installation to authorised IT personnel. PowerBI reports on devices and software installed on those devices. 
(A) Gavin  Investigate alerting, and scheduled review  
</v>
      </c>
      <c r="N137" s="969" t="str">
        <f>'Pervade Export'!E298</f>
        <v>N/A</v>
      </c>
    </row>
    <row r="138" spans="1:14" ht="165.75" thickBot="1">
      <c r="A138" s="1154" t="s">
        <v>748</v>
      </c>
      <c r="B138" s="692" t="s">
        <v>1628</v>
      </c>
      <c r="C138" s="970">
        <f>VLOOKUP(G138,G1:G4:F1:F4,2,TRUE)</f>
        <v>100</v>
      </c>
      <c r="D138" s="870"/>
      <c r="E138" s="310" t="s">
        <v>1629</v>
      </c>
      <c r="F138" s="340"/>
      <c r="G138" s="968" t="str">
        <f>'Pervade Export'!C299</f>
        <v>Yes</v>
      </c>
      <c r="H138" s="840" t="s">
        <v>1630</v>
      </c>
      <c r="I138" s="841"/>
      <c r="J138" s="841"/>
      <c r="K138" s="841"/>
      <c r="L138" s="1027"/>
      <c r="M138" s="1000" t="str">
        <f>'Pervade Export'!B299</f>
        <v>Yes, with asset audit</v>
      </c>
      <c r="N138" s="969" t="str">
        <f>'Pervade Export'!E299</f>
        <v>N/A</v>
      </c>
    </row>
    <row r="139" spans="1:14" ht="165.75" thickBot="1">
      <c r="A139" s="1155"/>
      <c r="B139" s="692" t="s">
        <v>1631</v>
      </c>
      <c r="C139" s="971">
        <f>VLOOKUP(G139,G1:G4:F1:F4,2,TRUE)</f>
        <v>100</v>
      </c>
      <c r="D139" s="862"/>
      <c r="E139" s="311">
        <v>2</v>
      </c>
      <c r="F139" s="340"/>
      <c r="G139" s="996" t="str">
        <f>'Pervade Export'!C300</f>
        <v>Yes</v>
      </c>
      <c r="H139" s="840" t="s">
        <v>1632</v>
      </c>
      <c r="I139" s="841"/>
      <c r="J139" s="841"/>
      <c r="K139" s="841"/>
      <c r="L139" s="1027"/>
      <c r="M139" s="1000" t="str">
        <f>'Pervade Export'!B300</f>
        <v>Yes, with asset audit, disposal forms used</v>
      </c>
      <c r="N139" s="969" t="str">
        <f>'Pervade Export'!E300</f>
        <v>N/A</v>
      </c>
    </row>
    <row r="140" spans="1:14" ht="195.75" thickBot="1">
      <c r="A140" s="1155"/>
      <c r="B140" s="692" t="s">
        <v>1633</v>
      </c>
      <c r="C140" s="971">
        <f>VLOOKUP(G140,G1:G4:F1:F4,2,TRUE)</f>
        <v>100</v>
      </c>
      <c r="D140" s="862"/>
      <c r="E140" s="311">
        <v>3</v>
      </c>
      <c r="F140" s="340"/>
      <c r="G140" s="996" t="str">
        <f>'Pervade Export'!C301</f>
        <v>Yes</v>
      </c>
      <c r="H140" s="840" t="s">
        <v>1634</v>
      </c>
      <c r="I140" s="841"/>
      <c r="J140" s="841"/>
      <c r="K140" s="841"/>
      <c r="L140" s="1027"/>
      <c r="M140" s="1000" t="str">
        <f>'Pervade Export'!B301</f>
        <v>Yes, disposal form indicates sanitisation level</v>
      </c>
      <c r="N140" s="969" t="str">
        <f>'Pervade Export'!E301</f>
        <v>N/A</v>
      </c>
    </row>
    <row r="141" spans="1:14" ht="165.75" thickBot="1">
      <c r="A141" s="1155"/>
      <c r="B141" s="692" t="s">
        <v>1635</v>
      </c>
      <c r="C141" s="971">
        <f>VLOOKUP(G141,G1:G4:F1:F4,2,TRUE)</f>
        <v>0</v>
      </c>
      <c r="D141" s="862"/>
      <c r="E141" s="311">
        <v>4</v>
      </c>
      <c r="F141" s="340"/>
      <c r="G141" s="996" t="str">
        <f>'Pervade Export'!C302</f>
        <v>No</v>
      </c>
      <c r="H141" s="840" t="s">
        <v>1636</v>
      </c>
      <c r="I141" s="841"/>
      <c r="J141" s="841"/>
      <c r="K141" s="841"/>
      <c r="L141" s="1027"/>
      <c r="M141" s="1000" t="str">
        <f>'Pervade Export'!B302</f>
        <v>No - add to IAR and BCP docs</v>
      </c>
      <c r="N141" s="969" t="str">
        <f>'Pervade Export'!E302</f>
        <v>N/A</v>
      </c>
    </row>
    <row r="142" spans="1:14" ht="165.75" thickBot="1">
      <c r="A142" s="1155"/>
      <c r="B142" s="692" t="s">
        <v>1637</v>
      </c>
      <c r="C142" s="971">
        <f>VLOOKUP(G142,G1:G4:F1:F4,2,TRUE)</f>
        <v>100</v>
      </c>
      <c r="D142" s="862"/>
      <c r="E142" s="311">
        <v>5</v>
      </c>
      <c r="F142" s="340"/>
      <c r="G142" s="996" t="str">
        <f>'Pervade Export'!C303</f>
        <v>Yes</v>
      </c>
      <c r="H142" s="840" t="s">
        <v>1638</v>
      </c>
      <c r="I142" s="841"/>
      <c r="J142" s="841"/>
      <c r="K142" s="841"/>
      <c r="L142" s="1027"/>
      <c r="M142" s="1000" t="str">
        <f>'Pervade Export'!B303</f>
        <v>Yes, IT policy framework</v>
      </c>
      <c r="N142" s="969" t="str">
        <f>'Pervade Export'!E303</f>
        <v>N/A</v>
      </c>
    </row>
    <row r="143" spans="1:14" ht="195.75" thickBot="1">
      <c r="A143" s="1155"/>
      <c r="B143" s="692" t="s">
        <v>1639</v>
      </c>
      <c r="C143" s="971">
        <f>VLOOKUP(G143,G1:G4:F1:F4,2,TRUE)</f>
        <v>0</v>
      </c>
      <c r="D143" s="862"/>
      <c r="E143" s="311">
        <v>6</v>
      </c>
      <c r="F143" s="340"/>
      <c r="G143" s="996" t="str">
        <f>'Pervade Export'!C304</f>
        <v>No</v>
      </c>
      <c r="H143" s="840" t="s">
        <v>1640</v>
      </c>
      <c r="I143" s="841"/>
      <c r="J143" s="841"/>
      <c r="K143" s="841"/>
      <c r="L143" s="1027"/>
      <c r="M143" s="1000" t="str">
        <f>'Pervade Export'!B304</f>
        <v>Asset Management policy in place</v>
      </c>
      <c r="N143" s="969" t="str">
        <f>'Pervade Export'!E304</f>
        <v>N/A</v>
      </c>
    </row>
    <row r="144" spans="1:14" ht="195.75" thickBot="1">
      <c r="A144" s="1155"/>
      <c r="B144" s="213" t="s">
        <v>1641</v>
      </c>
      <c r="C144" s="972">
        <f>VLOOKUP(G144,G1:G4:F1:F4,2,TRUE)</f>
        <v>100</v>
      </c>
      <c r="D144" s="332">
        <f>SUM(C138:C144)/100</f>
        <v>5</v>
      </c>
      <c r="E144" s="312">
        <v>7</v>
      </c>
      <c r="F144" s="340"/>
      <c r="G144" s="997" t="str">
        <f>'Pervade Export'!C305</f>
        <v>Yes</v>
      </c>
      <c r="H144" s="842" t="s">
        <v>1642</v>
      </c>
      <c r="I144" s="843"/>
      <c r="J144" s="843"/>
      <c r="K144" s="843"/>
      <c r="L144" s="1027"/>
      <c r="M144" s="1000" t="str">
        <f>'Pervade Export'!B305</f>
        <v>Yes, secured onsite before leaving then managed through cloud based F-Secure.</v>
      </c>
      <c r="N144" s="969" t="str">
        <f>'Pervade Export'!E305</f>
        <v>N/A</v>
      </c>
    </row>
    <row r="145" spans="1:14" ht="15.75" thickBot="1">
      <c r="A145" s="1083" t="s">
        <v>881</v>
      </c>
      <c r="B145" s="1084"/>
      <c r="C145" s="316"/>
      <c r="D145" s="379"/>
      <c r="E145" s="1143"/>
      <c r="F145" s="1143"/>
      <c r="G145" s="1143"/>
      <c r="H145" s="1143"/>
      <c r="I145" s="1143"/>
      <c r="J145" s="1143"/>
      <c r="K145" s="1143"/>
      <c r="L145" s="1144"/>
      <c r="M145" s="1143"/>
      <c r="N145" s="1145"/>
    </row>
    <row r="146" spans="1:14" ht="30.75" thickBot="1">
      <c r="A146" s="1148" t="s">
        <v>882</v>
      </c>
      <c r="B146" s="1149"/>
      <c r="C146" s="1149"/>
      <c r="D146" s="1157"/>
      <c r="E146" s="349" t="s">
        <v>1436</v>
      </c>
      <c r="F146" s="341"/>
      <c r="G146" s="685" t="s">
        <v>1437</v>
      </c>
      <c r="H146" s="342" t="s">
        <v>1438</v>
      </c>
      <c r="I146" s="343" t="s">
        <v>1439</v>
      </c>
      <c r="J146" s="344" t="s">
        <v>1440</v>
      </c>
      <c r="K146" s="343" t="s">
        <v>1441</v>
      </c>
      <c r="L146" s="345" t="s">
        <v>1442</v>
      </c>
      <c r="M146" s="998" t="s">
        <v>1443</v>
      </c>
      <c r="N146" s="998" t="s">
        <v>1444</v>
      </c>
    </row>
    <row r="147" spans="1:14" ht="409.6" thickBot="1">
      <c r="A147" s="1151" t="s">
        <v>743</v>
      </c>
      <c r="B147" s="681" t="s">
        <v>1643</v>
      </c>
      <c r="C147" s="288">
        <f>VLOOKUP(G147,G1:G4:F1:F4,2,TRUE)</f>
        <v>100</v>
      </c>
      <c r="D147" s="861"/>
      <c r="E147" s="353" t="s">
        <v>1644</v>
      </c>
      <c r="F147" s="340"/>
      <c r="G147" s="694" t="str">
        <f>'Pervade Export'!C306</f>
        <v>Yes</v>
      </c>
      <c r="H147" s="840" t="s">
        <v>1645</v>
      </c>
      <c r="I147" s="841"/>
      <c r="J147" s="841"/>
      <c r="K147" s="841"/>
      <c r="L147" s="1027"/>
      <c r="M147" s="1000" t="str">
        <f>'Pervade Export'!B306</f>
        <v xml:space="preserve">1. WithSecure (Anti-malware, updates software) Every Thursday at 1pm critical and important updates will be installd on staff devices. Student devices on Wednesday at 10am and Servers Saturday 10pm. WSUS and PDQ Deploy are also used to update software. All set automatically install secuirty updates. Users can delay a restart after updates are installed for up to 8 hours.
Software Update and Patch Management Process.docx
(A) Steve  create template doc for policy/process
2. Procurement manager (APUC) has a spreadsheet that details the licensing agreements.  
3. Intune, SnipeIT (Servers, Network devices, End User Devices), PowerBI used to list hardware assets. 
4. WithSecure (Anti-malware, updates software) Every Thursday at 1pm critical and important updates will be installd on staff devices. Student devices on Wednesday at 10am and Servers Saturday 10pm. WSUS and PDQ Deploy are also used to update software. All set automatically install secuirty updates. Users can delay a restart after updates are installed for up to 8 hours.
5. Large software updates, server updates, network device firmware go through a change control process. Security updates for end devices, are done as a Pre-Approved changes and are rolled out automatically.
6. CE + certification process provides testing and assurance that devices comply with update standards.
7. CE + certification process provides testing and assurance that devices comply with update standards.
</v>
      </c>
      <c r="N147" s="969" t="str">
        <f>'Pervade Export'!E306</f>
        <v>N/A</v>
      </c>
    </row>
    <row r="148" spans="1:14" ht="255.75" thickBot="1">
      <c r="A148" s="1151"/>
      <c r="B148" s="88" t="s">
        <v>1646</v>
      </c>
      <c r="C148" s="288">
        <f>VLOOKUP(G148,G1:G4:F1:F4,2,TRUE)</f>
        <v>100</v>
      </c>
      <c r="D148" s="792"/>
      <c r="E148" s="351">
        <v>2</v>
      </c>
      <c r="F148" s="340"/>
      <c r="G148" s="694" t="str">
        <f>'Pervade Export'!C307</f>
        <v>Yes</v>
      </c>
      <c r="H148" s="840" t="s">
        <v>1647</v>
      </c>
      <c r="I148" s="841"/>
      <c r="J148" s="841"/>
      <c r="K148" s="841"/>
      <c r="L148" s="1027"/>
      <c r="M148" s="1000" t="str">
        <f>'Pervade Export'!B307</f>
        <v xml:space="preserve">1. PowerBI reports from the System Centre. PDQ Invertory also has this list.
2. Procurement manager (APUC) has a spreasheet that details the licensing agreements. 
3. Change Control for major and large changes. For windows and installed software logs exists WithSecure, PDQ, inTune.
4. Quarterly security review provides this function.
5. Change Control for major and large changes. Only authorised personnel can install software. System build images have approved software.
6. Software and Application Asset Tracking Process.docx
(A) Steve  create draft document for review
</v>
      </c>
      <c r="N148" s="969" t="str">
        <f>'Pervade Export'!E307</f>
        <v>N/A</v>
      </c>
    </row>
    <row r="149" spans="1:14" ht="330.75" thickBot="1">
      <c r="A149" s="1151"/>
      <c r="B149" s="787" t="s">
        <v>1648</v>
      </c>
      <c r="C149" s="288">
        <f>VLOOKUP(G149,G1:G4:F1:F4,2,TRUE)</f>
        <v>100</v>
      </c>
      <c r="D149" s="329">
        <f>SUM(C147:C149)/100</f>
        <v>3</v>
      </c>
      <c r="E149" s="400">
        <v>3</v>
      </c>
      <c r="F149" s="340"/>
      <c r="G149" s="694" t="str">
        <f>'Pervade Export'!C308</f>
        <v>Yes</v>
      </c>
      <c r="H149" s="842" t="s">
        <v>1649</v>
      </c>
      <c r="I149" s="843"/>
      <c r="J149" s="843"/>
      <c r="K149" s="843"/>
      <c r="L149" s="1030"/>
      <c r="M149" s="1000" t="str">
        <f>'Pervade Export'!B308</f>
        <v xml:space="preserve">1. Qualys Enterprise TruRisk platform for vulnerability management service in use. Daily processes to monitor for vulnerabilities. Weekly alerts on updates.
2. Qualys Enterprise TruRisk platform, SnipeIT manages software licenses. Vendor security alerts go to the helpdesk and get reviewed.
3. Qualys Enterprise TruRisk platform provides this information.
4. Major updates go through the change control process. Qualys tracks vulnerabilities and the resolution status.
5. Helpdesk tickets get assigned based on services and priority levels are associated with each ticket. Big changes go through the Change Control Process.
Vulnerabilities Prioritising Process.docx
(A) Steve  Priority process  from ticket creation to assignment to priority
6. Incident response process is managed through Teams, the incident report is documented and held within the SLC Cyber Resilience Group (Incident Response Team channel).
</v>
      </c>
      <c r="N149" s="969" t="str">
        <f>'Pervade Export'!E308</f>
        <v>N/A</v>
      </c>
    </row>
    <row r="150" spans="1:14" ht="30.75" thickBot="1">
      <c r="A150" s="788" t="s">
        <v>748</v>
      </c>
      <c r="B150" s="797" t="s">
        <v>886</v>
      </c>
      <c r="C150" s="190"/>
      <c r="D150" s="790">
        <f>SUM(C150)</f>
        <v>0</v>
      </c>
      <c r="E150" s="795" t="s">
        <v>1650</v>
      </c>
      <c r="F150" s="796"/>
      <c r="G150" s="795" t="s">
        <v>1483</v>
      </c>
      <c r="H150" s="852"/>
      <c r="I150" s="853"/>
      <c r="J150" s="853"/>
      <c r="K150" s="853"/>
      <c r="L150" s="1031"/>
      <c r="M150" s="1002"/>
      <c r="N150" s="1003"/>
    </row>
    <row r="151" spans="1:14" ht="15.75" thickBot="1">
      <c r="A151" s="1083" t="s">
        <v>887</v>
      </c>
      <c r="B151" s="1084"/>
      <c r="C151" s="274"/>
      <c r="D151" s="379"/>
      <c r="E151" s="1143"/>
      <c r="F151" s="1143"/>
      <c r="G151" s="1143"/>
      <c r="H151" s="1143"/>
      <c r="I151" s="1143"/>
      <c r="J151" s="1143"/>
      <c r="K151" s="1143"/>
      <c r="L151" s="1144"/>
      <c r="M151" s="1143"/>
      <c r="N151" s="1145"/>
    </row>
    <row r="152" spans="1:14" ht="30.75" thickBot="1">
      <c r="A152" s="1148" t="s">
        <v>888</v>
      </c>
      <c r="B152" s="1149"/>
      <c r="C152" s="1149"/>
      <c r="D152" s="1157"/>
      <c r="E152" s="349" t="s">
        <v>1436</v>
      </c>
      <c r="F152" s="341"/>
      <c r="G152" s="685" t="s">
        <v>1437</v>
      </c>
      <c r="H152" s="342" t="s">
        <v>1438</v>
      </c>
      <c r="I152" s="343" t="s">
        <v>1439</v>
      </c>
      <c r="J152" s="344" t="s">
        <v>1440</v>
      </c>
      <c r="K152" s="343" t="s">
        <v>1441</v>
      </c>
      <c r="L152" s="345" t="s">
        <v>1442</v>
      </c>
      <c r="M152" s="998" t="s">
        <v>1443</v>
      </c>
      <c r="N152" s="998" t="s">
        <v>1444</v>
      </c>
    </row>
    <row r="153" spans="1:14" ht="375.75" thickBot="1">
      <c r="A153" s="1151" t="s">
        <v>743</v>
      </c>
      <c r="B153" s="702" t="s">
        <v>1651</v>
      </c>
      <c r="C153" s="288">
        <f>VLOOKUP(G153,G1:G4:F1:F4,2,TRUE)</f>
        <v>100</v>
      </c>
      <c r="D153" s="861"/>
      <c r="E153" s="353" t="s">
        <v>1652</v>
      </c>
      <c r="F153" s="340"/>
      <c r="G153" s="694" t="str">
        <f>'Pervade Export'!C310</f>
        <v>Yes</v>
      </c>
      <c r="H153" s="840" t="s">
        <v>1653</v>
      </c>
      <c r="I153" s="841"/>
      <c r="J153" s="841"/>
      <c r="K153" s="841"/>
      <c r="L153" s="1027"/>
      <c r="M153" s="1000" t="str">
        <f>'Pervade Export'!B310</f>
        <v xml:space="preserve">
1. All users have standard account. Admin staff have additional accounts to perform specific actions and tasks. Users can only install authorised software from the Software Store, or via a helpdesk request.
Software Installation Control Process.docx
(A) Steve  create a draft
2. Software Installation Control Process.docx
(A) Steve  create a draft
3. No evidence given
4. (A) Gavin  to look at GPO settings. Technicians Group.
5. No user gets admin rights by default. Admin roles are created for IT staff only that require it for their roles. They do not sign in with their admin account only for installation of Software by elevating rights. 
6. CE + certification process provides testing and assurance that only approved software is installed.
</v>
      </c>
      <c r="N153" s="969" t="str">
        <f>'Pervade Export'!E310</f>
        <v>N/A</v>
      </c>
    </row>
    <row r="154" spans="1:14" ht="285.75" thickBot="1">
      <c r="A154" s="1156"/>
      <c r="B154" s="702" t="s">
        <v>1654</v>
      </c>
      <c r="C154" s="288">
        <f>VLOOKUP(G154,G1:G4:F1:F4,2,TRUE)</f>
        <v>100</v>
      </c>
      <c r="D154" s="322">
        <f>SUM(C153:C154)/100</f>
        <v>2</v>
      </c>
      <c r="E154" s="400">
        <v>2</v>
      </c>
      <c r="F154" s="340"/>
      <c r="G154" s="696" t="str">
        <f>'Pervade Export'!C311</f>
        <v>Yes</v>
      </c>
      <c r="H154" s="840" t="s">
        <v>1655</v>
      </c>
      <c r="I154" s="841"/>
      <c r="J154" s="841"/>
      <c r="K154" s="841"/>
      <c r="L154" s="1027"/>
      <c r="M154" s="1000" t="str">
        <f>'Pervade Export'!B311</f>
        <v xml:space="preserve">
1. Change control is used to manage the update process. The frequency of this activity is determined by the vendor realease schedule or if there is a security alert that needs to be addressed.
2. Helpdesk tickets and Change control maintain the list of activities performed on demand.
3. HP Intelligent Mangement Centre monitors the switches, Aruba Central manages the access points.
4. Held within the Asset Management system SnipeIT.
5. Change control is used to manage the update process. The frequency of this activity is determined by the vendor release schedule or if there is a security alert that needs to be addressed.
6. Helpdesk tickets and Change control maintain the list of activities performed on demand.
</v>
      </c>
      <c r="N154" s="969" t="str">
        <f>'Pervade Export'!E311</f>
        <v>N/A</v>
      </c>
    </row>
    <row r="155" spans="1:14" ht="180.75" thickBot="1">
      <c r="A155" s="693" t="s">
        <v>748</v>
      </c>
      <c r="B155" s="703" t="s">
        <v>1656</v>
      </c>
      <c r="C155" s="975">
        <f>VLOOKUP(G155,G1:G4:F1:F4,2,TRUE)</f>
        <v>100</v>
      </c>
      <c r="D155" s="325">
        <f>SUM(C155)/100</f>
        <v>1</v>
      </c>
      <c r="E155" s="786" t="s">
        <v>1657</v>
      </c>
      <c r="F155" s="340"/>
      <c r="G155" s="978" t="str">
        <f>'Pervade Export'!C312</f>
        <v>Yes</v>
      </c>
      <c r="H155" s="842" t="s">
        <v>1658</v>
      </c>
      <c r="I155" s="843"/>
      <c r="J155" s="843"/>
      <c r="K155" s="843"/>
      <c r="L155" s="1027"/>
      <c r="M155" s="1000" t="str">
        <f>'Pervade Export'!B312</f>
        <v>Yes, maintained through the HPIMC software</v>
      </c>
      <c r="N155" s="969" t="str">
        <f>'Pervade Export'!E312</f>
        <v>N/A</v>
      </c>
    </row>
    <row r="156" spans="1:14" ht="15.75" thickBot="1">
      <c r="A156" s="279"/>
      <c r="B156" s="417"/>
      <c r="C156" s="299"/>
      <c r="D156" s="299"/>
      <c r="E156" s="1130"/>
      <c r="F156" s="1131"/>
      <c r="G156" s="1131"/>
      <c r="H156" s="1131"/>
      <c r="I156" s="1131"/>
      <c r="J156" s="1131"/>
      <c r="K156" s="1131"/>
      <c r="L156" s="1132"/>
      <c r="M156" s="1131"/>
      <c r="N156" s="1133"/>
    </row>
    <row r="157" spans="1:14">
      <c r="A157" s="1152" t="s">
        <v>892</v>
      </c>
      <c r="B157" s="1153"/>
      <c r="C157" s="1112"/>
      <c r="D157" s="263"/>
      <c r="E157" s="1134"/>
      <c r="F157" s="1135"/>
      <c r="G157" s="1135"/>
      <c r="H157" s="1135"/>
      <c r="I157" s="1135"/>
      <c r="J157" s="1135"/>
      <c r="K157" s="1135"/>
      <c r="L157" s="1136"/>
      <c r="M157" s="1135"/>
      <c r="N157" s="1137"/>
    </row>
    <row r="158" spans="1:14" ht="15.75" thickBot="1">
      <c r="A158" s="1146" t="s">
        <v>893</v>
      </c>
      <c r="B158" s="1147"/>
      <c r="C158" s="1113"/>
      <c r="D158" s="282"/>
      <c r="E158" s="1134"/>
      <c r="F158" s="1135"/>
      <c r="G158" s="1135"/>
      <c r="H158" s="1135"/>
      <c r="I158" s="1135"/>
      <c r="J158" s="1135"/>
      <c r="K158" s="1135"/>
      <c r="L158" s="1136"/>
      <c r="M158" s="1135"/>
      <c r="N158" s="1137"/>
    </row>
    <row r="159" spans="1:14" ht="15.75" thickBot="1">
      <c r="A159" s="1083" t="s">
        <v>894</v>
      </c>
      <c r="B159" s="1084"/>
      <c r="C159" s="1114"/>
      <c r="D159" s="274"/>
      <c r="E159" s="1138"/>
      <c r="F159" s="1139"/>
      <c r="G159" s="1139"/>
      <c r="H159" s="1139"/>
      <c r="I159" s="1139"/>
      <c r="J159" s="1139"/>
      <c r="K159" s="1139"/>
      <c r="L159" s="1140"/>
      <c r="M159" s="1139"/>
      <c r="N159" s="1141"/>
    </row>
    <row r="160" spans="1:14" ht="30.75" thickBot="1">
      <c r="A160" s="1148" t="s">
        <v>895</v>
      </c>
      <c r="B160" s="1149"/>
      <c r="C160" s="1115"/>
      <c r="D160" s="275"/>
      <c r="E160" s="349" t="s">
        <v>1436</v>
      </c>
      <c r="F160" s="341"/>
      <c r="G160" s="685" t="s">
        <v>1437</v>
      </c>
      <c r="H160" s="342" t="s">
        <v>1438</v>
      </c>
      <c r="I160" s="343" t="s">
        <v>1439</v>
      </c>
      <c r="J160" s="344" t="s">
        <v>1440</v>
      </c>
      <c r="K160" s="343" t="s">
        <v>1441</v>
      </c>
      <c r="L160" s="345" t="s">
        <v>1442</v>
      </c>
      <c r="M160" s="998" t="s">
        <v>1443</v>
      </c>
      <c r="N160" s="998" t="s">
        <v>1444</v>
      </c>
    </row>
    <row r="161" spans="1:14" ht="90.75" thickBot="1">
      <c r="A161" s="1150" t="s">
        <v>743</v>
      </c>
      <c r="B161" s="691" t="s">
        <v>1659</v>
      </c>
      <c r="C161" s="288">
        <f>VLOOKUP(G161,G1:G4:F1:F4,2,TRUE)</f>
        <v>100</v>
      </c>
      <c r="D161" s="791"/>
      <c r="E161" s="353" t="s">
        <v>1660</v>
      </c>
      <c r="F161" s="340"/>
      <c r="G161" s="353" t="str">
        <f>'Pervade Export'!C313</f>
        <v>Yes</v>
      </c>
      <c r="H161" s="840" t="s">
        <v>1661</v>
      </c>
      <c r="I161" s="841"/>
      <c r="J161" s="841"/>
      <c r="K161" s="841"/>
      <c r="L161" s="1027"/>
      <c r="M161" s="1000" t="str">
        <f>'Pervade Export'!B313</f>
        <v>InfoSec policies published on SharePoint Site</v>
      </c>
      <c r="N161" s="969" t="str">
        <f>'Pervade Export'!E313</f>
        <v>N/A</v>
      </c>
    </row>
    <row r="162" spans="1:14" ht="105.75" thickBot="1">
      <c r="A162" s="1151"/>
      <c r="B162" s="695" t="s">
        <v>1662</v>
      </c>
      <c r="C162" s="288">
        <f>VLOOKUP(G162,G1:G4:F1:F4,2,TRUE)</f>
        <v>100</v>
      </c>
      <c r="D162" s="792"/>
      <c r="E162" s="351">
        <v>2</v>
      </c>
      <c r="F162" s="340"/>
      <c r="G162" s="353" t="str">
        <f>'Pervade Export'!C314</f>
        <v>Yes</v>
      </c>
      <c r="H162" s="840" t="s">
        <v>1663</v>
      </c>
      <c r="I162" s="841"/>
      <c r="J162" s="841"/>
      <c r="K162" s="841"/>
      <c r="L162" s="1027"/>
      <c r="M162" s="1000" t="str">
        <f>'Pervade Export'!B314</f>
        <v>InfoSec policies published on SharePoint Site</v>
      </c>
      <c r="N162" s="969" t="str">
        <f>'Pervade Export'!E314</f>
        <v>N/A</v>
      </c>
    </row>
    <row r="163" spans="1:14" ht="90.75" thickBot="1">
      <c r="A163" s="1151"/>
      <c r="B163" s="695" t="s">
        <v>1664</v>
      </c>
      <c r="C163" s="288">
        <f>VLOOKUP(G163,G1:G4:F1:F4,2,TRUE)</f>
        <v>100</v>
      </c>
      <c r="D163" s="792"/>
      <c r="E163" s="351">
        <v>3</v>
      </c>
      <c r="F163" s="340"/>
      <c r="G163" s="353" t="str">
        <f>'Pervade Export'!C315</f>
        <v>Yes</v>
      </c>
      <c r="H163" s="840" t="s">
        <v>1665</v>
      </c>
      <c r="I163" s="841"/>
      <c r="J163" s="841"/>
      <c r="K163" s="841"/>
      <c r="L163" s="1027"/>
      <c r="M163" s="1000" t="str">
        <f>'Pervade Export'!B315</f>
        <v>InfoSec policies published on SharePoint Site</v>
      </c>
      <c r="N163" s="969" t="str">
        <f>'Pervade Export'!E315</f>
        <v>N/A</v>
      </c>
    </row>
    <row r="164" spans="1:14" ht="90.75" thickBot="1">
      <c r="A164" s="1151"/>
      <c r="B164" s="695" t="s">
        <v>1666</v>
      </c>
      <c r="C164" s="288">
        <f>VLOOKUP(G164,G1:G4:F1:F4,2,TRUE)</f>
        <v>100</v>
      </c>
      <c r="D164" s="792"/>
      <c r="E164" s="351">
        <v>4</v>
      </c>
      <c r="F164" s="340"/>
      <c r="G164" s="353" t="str">
        <f>'Pervade Export'!C316</f>
        <v>Yes</v>
      </c>
      <c r="H164" s="840" t="s">
        <v>1667</v>
      </c>
      <c r="I164" s="841"/>
      <c r="J164" s="841"/>
      <c r="K164" s="841"/>
      <c r="L164" s="1027"/>
      <c r="M164" s="1000" t="str">
        <f>'Pervade Export'!B316</f>
        <v>Change control process</v>
      </c>
      <c r="N164" s="969" t="str">
        <f>'Pervade Export'!E316</f>
        <v>N/A</v>
      </c>
    </row>
    <row r="165" spans="1:14" ht="90.75" thickBot="1">
      <c r="A165" s="1151"/>
      <c r="B165" s="695" t="s">
        <v>1668</v>
      </c>
      <c r="C165" s="288">
        <f>VLOOKUP(G165,G1:G4:F1:F4,2,TRUE)</f>
        <v>0</v>
      </c>
      <c r="D165" s="792"/>
      <c r="E165" s="351">
        <v>5</v>
      </c>
      <c r="F165" s="340"/>
      <c r="G165" s="353" t="str">
        <f>'Pervade Export'!C317</f>
        <v>No</v>
      </c>
      <c r="H165" s="840" t="s">
        <v>1669</v>
      </c>
      <c r="I165" s="841"/>
      <c r="J165" s="841"/>
      <c r="K165" s="841"/>
      <c r="L165" s="1027"/>
      <c r="M165" s="1000" t="str">
        <f>'Pervade Export'!B317</f>
        <v>No</v>
      </c>
      <c r="N165" s="969" t="str">
        <f>'Pervade Export'!E317</f>
        <v>N/A</v>
      </c>
    </row>
    <row r="166" spans="1:14" ht="90.75" thickBot="1">
      <c r="A166" s="1151"/>
      <c r="B166" s="695" t="s">
        <v>1670</v>
      </c>
      <c r="C166" s="288">
        <f>VLOOKUP(G166,G1:G4:F1:F4,2,TRUE)</f>
        <v>100</v>
      </c>
      <c r="D166" s="792"/>
      <c r="E166" s="351">
        <v>6</v>
      </c>
      <c r="F166" s="340"/>
      <c r="G166" s="353" t="str">
        <f>'Pervade Export'!C318</f>
        <v>Yes</v>
      </c>
      <c r="H166" s="840" t="s">
        <v>1671</v>
      </c>
      <c r="I166" s="841"/>
      <c r="J166" s="841"/>
      <c r="K166" s="841"/>
      <c r="L166" s="1027"/>
      <c r="M166" s="1000" t="str">
        <f>'Pervade Export'!B318</f>
        <v>Yes, available online to all users and pops up as you log into devices. Yes, Staff and third parties sign AUP.</v>
      </c>
      <c r="N166" s="969" t="str">
        <f>'Pervade Export'!E318</f>
        <v>N/A</v>
      </c>
    </row>
    <row r="167" spans="1:14" ht="120.75" thickBot="1">
      <c r="A167" s="1156"/>
      <c r="B167" s="695" t="s">
        <v>1672</v>
      </c>
      <c r="C167" s="288">
        <f>VLOOKUP(G167,G1:G4:F1:F4,2,TRUE)</f>
        <v>100</v>
      </c>
      <c r="D167" s="322">
        <f>SUM(C161:C167)/100</f>
        <v>6</v>
      </c>
      <c r="E167" s="352">
        <v>7</v>
      </c>
      <c r="F167" s="340"/>
      <c r="G167" s="353" t="str">
        <f>'Pervade Export'!C319</f>
        <v>Yes</v>
      </c>
      <c r="H167" s="840" t="s">
        <v>1673</v>
      </c>
      <c r="I167" s="841"/>
      <c r="J167" s="841"/>
      <c r="K167" s="841"/>
      <c r="L167" s="1027"/>
      <c r="M167" s="1000" t="str">
        <f>'Pervade Export'!B319</f>
        <v>Yes, available online to all users and pops up as you log into devices.</v>
      </c>
      <c r="N167" s="969" t="str">
        <f>'Pervade Export'!E319</f>
        <v>N/A</v>
      </c>
    </row>
    <row r="168" spans="1:14" ht="105.75" thickBot="1">
      <c r="A168" s="1154" t="s">
        <v>748</v>
      </c>
      <c r="B168" s="690" t="s">
        <v>1674</v>
      </c>
      <c r="C168" s="970">
        <f>VLOOKUP(G168,G1:G4:F1:F4,2,TRUE)</f>
        <v>100</v>
      </c>
      <c r="D168" s="791"/>
      <c r="E168" s="310" t="s">
        <v>1675</v>
      </c>
      <c r="F168" s="340"/>
      <c r="G168" s="968" t="str">
        <f>'Pervade Export'!C320</f>
        <v>Yes</v>
      </c>
      <c r="H168" s="840" t="s">
        <v>1676</v>
      </c>
      <c r="I168" s="841"/>
      <c r="J168" s="841"/>
      <c r="K168" s="841"/>
      <c r="L168" s="1027"/>
      <c r="M168" s="1000" t="str">
        <f>'Pervade Export'!B320</f>
        <v>Yes, Quality Working Group reviews policy documents. Quarterly meetings.</v>
      </c>
      <c r="N168" s="969" t="str">
        <f>'Pervade Export'!E320</f>
        <v>N/A</v>
      </c>
    </row>
    <row r="169" spans="1:14" ht="120.75" thickBot="1">
      <c r="A169" s="1155"/>
      <c r="B169" s="690" t="s">
        <v>1677</v>
      </c>
      <c r="C169" s="971">
        <f>VLOOKUP(G169,G1:G4:F1:F4,2,TRUE)</f>
        <v>100</v>
      </c>
      <c r="D169" s="792"/>
      <c r="E169" s="311">
        <v>2</v>
      </c>
      <c r="F169" s="340"/>
      <c r="G169" s="968" t="str">
        <f>'Pervade Export'!C321</f>
        <v>Yes</v>
      </c>
      <c r="H169" s="840" t="s">
        <v>1678</v>
      </c>
      <c r="I169" s="841"/>
      <c r="J169" s="841"/>
      <c r="K169" s="841"/>
      <c r="L169" s="1027"/>
      <c r="M169" s="1000" t="str">
        <f>'Pervade Export'!B321</f>
        <v>InfoSec policies published on SharePoint Site</v>
      </c>
      <c r="N169" s="969" t="str">
        <f>'Pervade Export'!E321</f>
        <v>N/A</v>
      </c>
    </row>
    <row r="170" spans="1:14" ht="120.75" thickBot="1">
      <c r="A170" s="1164"/>
      <c r="B170" s="689" t="s">
        <v>1679</v>
      </c>
      <c r="C170" s="972">
        <f>VLOOKUP(G170,G1:G4:F1:F4,2,TRUE)</f>
        <v>100</v>
      </c>
      <c r="D170" s="326">
        <f>SUM(C168:C170)/100</f>
        <v>3</v>
      </c>
      <c r="E170" s="312">
        <v>3</v>
      </c>
      <c r="F170" s="340"/>
      <c r="G170" s="978" t="str">
        <f>'Pervade Export'!C322</f>
        <v>Yes</v>
      </c>
      <c r="H170" s="842" t="s">
        <v>1680</v>
      </c>
      <c r="I170" s="843"/>
      <c r="J170" s="843"/>
      <c r="K170" s="843"/>
      <c r="L170" s="1027"/>
      <c r="M170" s="1000" t="str">
        <f>'Pervade Export'!B322</f>
        <v>Yes, managed by the Audit Committee</v>
      </c>
      <c r="N170" s="969" t="str">
        <f>'Pervade Export'!E322</f>
        <v>N/A</v>
      </c>
    </row>
    <row r="171" spans="1:14" ht="15.75" thickBot="1">
      <c r="A171" s="1083" t="s">
        <v>906</v>
      </c>
      <c r="B171" s="1084"/>
      <c r="C171" s="1114"/>
      <c r="D171" s="274"/>
      <c r="E171" s="1142"/>
      <c r="F171" s="1143"/>
      <c r="G171" s="1143"/>
      <c r="H171" s="1143"/>
      <c r="I171" s="1143"/>
      <c r="J171" s="1143"/>
      <c r="K171" s="1143"/>
      <c r="L171" s="1144"/>
      <c r="M171" s="1143"/>
      <c r="N171" s="1145"/>
    </row>
    <row r="172" spans="1:14" ht="30.75" thickBot="1">
      <c r="A172" s="1148" t="s">
        <v>907</v>
      </c>
      <c r="B172" s="1149"/>
      <c r="C172" s="1115"/>
      <c r="D172" s="275"/>
      <c r="E172" s="349" t="s">
        <v>1436</v>
      </c>
      <c r="F172" s="341"/>
      <c r="G172" s="685" t="s">
        <v>1437</v>
      </c>
      <c r="H172" s="342" t="s">
        <v>1438</v>
      </c>
      <c r="I172" s="343" t="s">
        <v>1439</v>
      </c>
      <c r="J172" s="344" t="s">
        <v>1440</v>
      </c>
      <c r="K172" s="343" t="s">
        <v>1441</v>
      </c>
      <c r="L172" s="345" t="s">
        <v>1442</v>
      </c>
      <c r="M172" s="998" t="s">
        <v>1443</v>
      </c>
      <c r="N172" s="998" t="s">
        <v>1444</v>
      </c>
    </row>
    <row r="173" spans="1:14" ht="150.75" thickBot="1">
      <c r="A173" s="1150" t="s">
        <v>743</v>
      </c>
      <c r="B173" s="691" t="s">
        <v>1681</v>
      </c>
      <c r="C173" s="288">
        <f>VLOOKUP(G173,G1:G4:F1:F4,2,TRUE)</f>
        <v>0</v>
      </c>
      <c r="D173" s="791"/>
      <c r="E173" s="353" t="s">
        <v>1682</v>
      </c>
      <c r="F173" s="340"/>
      <c r="G173" s="704" t="str">
        <f>'Pervade Export'!C323</f>
        <v>No</v>
      </c>
      <c r="H173" s="840" t="s">
        <v>1683</v>
      </c>
      <c r="I173" s="841"/>
      <c r="J173" s="841"/>
      <c r="K173" s="841"/>
      <c r="L173" s="1027"/>
      <c r="M173" s="1000" t="str">
        <f>'Pervade Export'!B323</f>
        <v>No, Information classification and handling policy.  No records retention policy schedule and no disposal policies.</v>
      </c>
      <c r="N173" s="969" t="str">
        <f>'Pervade Export'!E323</f>
        <v>N/A</v>
      </c>
    </row>
    <row r="174" spans="1:14" ht="165.75" thickBot="1">
      <c r="A174" s="1151"/>
      <c r="B174" s="705" t="s">
        <v>1684</v>
      </c>
      <c r="C174" s="288">
        <f>VLOOKUP(G174,G1:G4:F1:F4,2,TRUE)</f>
        <v>100</v>
      </c>
      <c r="D174" s="792"/>
      <c r="E174" s="351">
        <v>2</v>
      </c>
      <c r="F174" s="340"/>
      <c r="G174" s="704" t="str">
        <f>'Pervade Export'!C324</f>
        <v>Yes</v>
      </c>
      <c r="H174" s="840" t="s">
        <v>1685</v>
      </c>
      <c r="I174" s="841"/>
      <c r="J174" s="841"/>
      <c r="K174" s="841"/>
      <c r="L174" s="1027"/>
      <c r="M174" s="1000" t="str">
        <f>'Pervade Export'!B324</f>
        <v>Yes, within the DP Policy Framework</v>
      </c>
      <c r="N174" s="969" t="str">
        <f>'Pervade Export'!E324</f>
        <v>N/A</v>
      </c>
    </row>
    <row r="175" spans="1:14" ht="165.75" thickBot="1">
      <c r="A175" s="1151"/>
      <c r="B175" s="88" t="s">
        <v>1686</v>
      </c>
      <c r="C175" s="288">
        <f>VLOOKUP(G175,G1:G4:F1:F4,2,TRUE)</f>
        <v>100</v>
      </c>
      <c r="D175" s="792"/>
      <c r="E175" s="351">
        <v>3</v>
      </c>
      <c r="F175" s="340"/>
      <c r="G175" s="704" t="str">
        <f>'Pervade Export'!C325</f>
        <v>Yes</v>
      </c>
      <c r="H175" s="840" t="s">
        <v>1687</v>
      </c>
      <c r="I175" s="841"/>
      <c r="J175" s="841"/>
      <c r="K175" s="841"/>
      <c r="L175" s="1027"/>
      <c r="M175" s="1000" t="str">
        <f>'Pervade Export'!B325</f>
        <v>Yes, part of the sanitisation process</v>
      </c>
      <c r="N175" s="969" t="str">
        <f>'Pervade Export'!E325</f>
        <v>N/A</v>
      </c>
    </row>
    <row r="176" spans="1:14" ht="180.75" thickBot="1">
      <c r="A176" s="1156"/>
      <c r="B176" s="686" t="s">
        <v>1688</v>
      </c>
      <c r="C176" s="288">
        <f>VLOOKUP(G176,G1:G4:F1:F4,2,TRUE)</f>
        <v>100</v>
      </c>
      <c r="D176" s="322">
        <f>SUM(C173:C176)/100</f>
        <v>3</v>
      </c>
      <c r="E176" s="351">
        <v>4</v>
      </c>
      <c r="F176" s="340"/>
      <c r="G176" s="704" t="str">
        <f>'Pervade Export'!C326</f>
        <v>Yes</v>
      </c>
      <c r="H176" s="840" t="s">
        <v>1689</v>
      </c>
      <c r="I176" s="841"/>
      <c r="J176" s="841"/>
      <c r="K176" s="841"/>
      <c r="L176" s="1027"/>
      <c r="M176" s="1000" t="str">
        <f>'Pervade Export'!B326</f>
        <v>Yes, in accordance GDPR</v>
      </c>
      <c r="N176" s="969" t="str">
        <f>'Pervade Export'!E326</f>
        <v>N/A</v>
      </c>
    </row>
    <row r="177" spans="1:14" ht="195.75" thickBot="1">
      <c r="A177" s="693" t="s">
        <v>748</v>
      </c>
      <c r="B177" s="690" t="s">
        <v>1690</v>
      </c>
      <c r="C177" s="975">
        <f>VLOOKUP(G177,G1:G4:F1:F4,2,TRUE)</f>
        <v>100</v>
      </c>
      <c r="D177" s="325">
        <f>SUM(C177)/100</f>
        <v>1</v>
      </c>
      <c r="E177" s="312" t="s">
        <v>1691</v>
      </c>
      <c r="F177" s="340"/>
      <c r="G177" s="704" t="str">
        <f>'Pervade Export'!C327</f>
        <v>Yes</v>
      </c>
      <c r="H177" s="842" t="s">
        <v>1692</v>
      </c>
      <c r="I177" s="843"/>
      <c r="J177" s="843"/>
      <c r="K177" s="843"/>
      <c r="L177" s="1027"/>
      <c r="M177" s="1000" t="str">
        <f>'Pervade Export'!B327</f>
        <v>Yes,, held within the disposal form.</v>
      </c>
      <c r="N177" s="969" t="str">
        <f>'Pervade Export'!E327</f>
        <v>N/A</v>
      </c>
    </row>
    <row r="178" spans="1:14" ht="15.75" thickBot="1">
      <c r="A178" s="1083" t="s">
        <v>913</v>
      </c>
      <c r="B178" s="1084"/>
      <c r="C178" s="1114"/>
      <c r="D178" s="274"/>
      <c r="E178" s="1142"/>
      <c r="F178" s="1143"/>
      <c r="G178" s="1143"/>
      <c r="H178" s="1143"/>
      <c r="I178" s="1143"/>
      <c r="J178" s="1143"/>
      <c r="K178" s="1143"/>
      <c r="L178" s="1144"/>
      <c r="M178" s="1143"/>
      <c r="N178" s="1145"/>
    </row>
    <row r="179" spans="1:14" ht="30.75" thickBot="1">
      <c r="A179" s="1148" t="s">
        <v>914</v>
      </c>
      <c r="B179" s="1149"/>
      <c r="C179" s="1115"/>
      <c r="D179" s="275"/>
      <c r="E179" s="349" t="s">
        <v>1436</v>
      </c>
      <c r="F179" s="341"/>
      <c r="G179" s="685" t="s">
        <v>1437</v>
      </c>
      <c r="H179" s="342" t="s">
        <v>1438</v>
      </c>
      <c r="I179" s="343" t="s">
        <v>1439</v>
      </c>
      <c r="J179" s="344" t="s">
        <v>1440</v>
      </c>
      <c r="K179" s="343" t="s">
        <v>1441</v>
      </c>
      <c r="L179" s="345" t="s">
        <v>1442</v>
      </c>
      <c r="M179" s="998" t="s">
        <v>1443</v>
      </c>
      <c r="N179" s="998" t="s">
        <v>1444</v>
      </c>
    </row>
    <row r="180" spans="1:14" ht="210.75" thickBot="1">
      <c r="A180" s="681" t="s">
        <v>743</v>
      </c>
      <c r="B180" s="706" t="s">
        <v>1693</v>
      </c>
      <c r="C180" s="4">
        <f>VLOOKUP(G180,G1:G4:F1:F4,2,TRUE)</f>
        <v>100</v>
      </c>
      <c r="D180" s="380">
        <f>SUM(C180)/100</f>
        <v>1</v>
      </c>
      <c r="E180" s="401" t="s">
        <v>1694</v>
      </c>
      <c r="F180" s="340"/>
      <c r="G180" s="696" t="str">
        <f>'Pervade Export'!C328</f>
        <v>Yes</v>
      </c>
      <c r="H180" s="840" t="s">
        <v>1695</v>
      </c>
      <c r="I180" s="841"/>
      <c r="J180" s="841"/>
      <c r="K180" s="841"/>
      <c r="L180" s="1027"/>
      <c r="M180" s="1000" t="str">
        <f>'Pervade Export'!B328</f>
        <v>Yes, through AD user and groups controls, extends to cloud-based resources.  Mobile Device Management in place.</v>
      </c>
      <c r="N180" s="969" t="str">
        <f>'Pervade Export'!E328</f>
        <v>N/A</v>
      </c>
    </row>
    <row r="181" spans="1:14" ht="195.75" thickBot="1">
      <c r="A181" s="25" t="s">
        <v>748</v>
      </c>
      <c r="B181" s="697" t="s">
        <v>1696</v>
      </c>
      <c r="C181" s="975">
        <f>VLOOKUP(G181,G1:G4:F1:F4,2,TRUE)</f>
        <v>0</v>
      </c>
      <c r="D181" s="863"/>
      <c r="E181" s="310" t="s">
        <v>1697</v>
      </c>
      <c r="F181" s="340"/>
      <c r="G181" s="968" t="str">
        <f>'Pervade Export'!C329</f>
        <v>No</v>
      </c>
      <c r="H181" s="840" t="s">
        <v>1698</v>
      </c>
      <c r="I181" s="841"/>
      <c r="J181" s="841"/>
      <c r="K181" s="841"/>
      <c r="L181" s="1027"/>
      <c r="M181" s="1000" t="str">
        <f>'Pervade Export'!B329</f>
        <v>No - to be created</v>
      </c>
      <c r="N181" s="969" t="str">
        <f>'Pervade Export'!E329</f>
        <v>N/A</v>
      </c>
    </row>
    <row r="182" spans="1:14" ht="240.75" thickBot="1">
      <c r="A182" s="684"/>
      <c r="B182" s="692" t="s">
        <v>1699</v>
      </c>
      <c r="C182" s="975">
        <f>VLOOKUP(G182,G1:G4:F1:F4,2,TRUE)</f>
        <v>0</v>
      </c>
      <c r="D182" s="862"/>
      <c r="E182" s="311">
        <v>2</v>
      </c>
      <c r="F182" s="340"/>
      <c r="G182" s="996" t="str">
        <f>'Pervade Export'!C330</f>
        <v>No</v>
      </c>
      <c r="H182" s="840" t="s">
        <v>1700</v>
      </c>
      <c r="I182" s="841"/>
      <c r="J182" s="841"/>
      <c r="K182" s="841"/>
      <c r="L182" s="1027"/>
      <c r="M182" s="1000" t="str">
        <f>'Pervade Export'!B330</f>
        <v>No</v>
      </c>
      <c r="N182" s="969" t="str">
        <f>'Pervade Export'!E330</f>
        <v>N/A</v>
      </c>
    </row>
    <row r="183" spans="1:14" ht="255.75" thickBot="1">
      <c r="A183" s="684"/>
      <c r="B183" s="692" t="s">
        <v>1701</v>
      </c>
      <c r="C183" s="975">
        <f>VLOOKUP(G183,G1:G4:F1:F4,2,TRUE)</f>
        <v>100</v>
      </c>
      <c r="D183" s="862"/>
      <c r="E183" s="312">
        <v>3</v>
      </c>
      <c r="F183" s="340"/>
      <c r="G183" s="996" t="str">
        <f>'Pervade Export'!C331</f>
        <v>Yes</v>
      </c>
      <c r="H183" s="840" t="s">
        <v>1702</v>
      </c>
      <c r="I183" s="841"/>
      <c r="J183" s="841"/>
      <c r="K183" s="841"/>
      <c r="L183" s="1027"/>
      <c r="M183" s="1000" t="str">
        <f>'Pervade Export'!B331</f>
        <v>Data sharing agreements, DPIAs managed by DPO. Frameworks.</v>
      </c>
      <c r="N183" s="969" t="str">
        <f>'Pervade Export'!E331</f>
        <v>N/A</v>
      </c>
    </row>
    <row r="184" spans="1:14" ht="240.75" thickBot="1">
      <c r="A184" s="682"/>
      <c r="B184" s="213" t="s">
        <v>1703</v>
      </c>
      <c r="C184" s="975">
        <f>VLOOKUP(G184,G1:G4:F1:F4,2,TRUE)</f>
        <v>100</v>
      </c>
      <c r="D184" s="332">
        <f>SUM(C181:C184)/100</f>
        <v>2</v>
      </c>
      <c r="E184" s="312">
        <v>4</v>
      </c>
      <c r="F184" s="340"/>
      <c r="G184" s="997" t="str">
        <f>'Pervade Export'!C332</f>
        <v>Yes</v>
      </c>
      <c r="H184" s="842" t="s">
        <v>1704</v>
      </c>
      <c r="I184" s="843"/>
      <c r="J184" s="843"/>
      <c r="K184" s="843"/>
      <c r="L184" s="1027"/>
      <c r="M184" s="1000" t="str">
        <f>'Pervade Export'!B332</f>
        <v>Yes, disposal process</v>
      </c>
      <c r="N184" s="969" t="str">
        <f>'Pervade Export'!E332</f>
        <v>N/A</v>
      </c>
    </row>
    <row r="185" spans="1:14" ht="15.75" thickBot="1">
      <c r="A185" s="1083" t="s">
        <v>920</v>
      </c>
      <c r="B185" s="1084"/>
      <c r="C185" s="1114"/>
      <c r="D185" s="274"/>
      <c r="E185" s="1142"/>
      <c r="F185" s="1143"/>
      <c r="G185" s="1143"/>
      <c r="H185" s="1143"/>
      <c r="I185" s="1143"/>
      <c r="J185" s="1143"/>
      <c r="K185" s="1143"/>
      <c r="L185" s="1144"/>
      <c r="M185" s="1143"/>
      <c r="N185" s="1145"/>
    </row>
    <row r="186" spans="1:14" ht="30.75" thickBot="1">
      <c r="A186" s="1148" t="s">
        <v>921</v>
      </c>
      <c r="B186" s="1149"/>
      <c r="C186" s="1115"/>
      <c r="D186" s="275"/>
      <c r="E186" s="349" t="s">
        <v>1436</v>
      </c>
      <c r="F186" s="341"/>
      <c r="G186" s="685" t="s">
        <v>1437</v>
      </c>
      <c r="H186" s="342" t="s">
        <v>1438</v>
      </c>
      <c r="I186" s="343" t="s">
        <v>1439</v>
      </c>
      <c r="J186" s="344" t="s">
        <v>1440</v>
      </c>
      <c r="K186" s="343" t="s">
        <v>1441</v>
      </c>
      <c r="L186" s="345" t="s">
        <v>1442</v>
      </c>
      <c r="M186" s="998" t="s">
        <v>1443</v>
      </c>
      <c r="N186" s="998" t="s">
        <v>1444</v>
      </c>
    </row>
    <row r="187" spans="1:14" ht="195.75" thickBot="1">
      <c r="A187" s="88" t="s">
        <v>743</v>
      </c>
      <c r="B187" s="691" t="s">
        <v>1705</v>
      </c>
      <c r="C187" s="288">
        <f>VLOOKUP(G187,G1:G4:F1:F4,2,TRUE)</f>
        <v>0</v>
      </c>
      <c r="D187" s="324">
        <f>SUM(C187)/100</f>
        <v>0</v>
      </c>
      <c r="E187" s="309" t="s">
        <v>1706</v>
      </c>
      <c r="F187" s="679"/>
      <c r="G187" s="707" t="str">
        <f>'Pervade Export'!C333</f>
        <v>No</v>
      </c>
      <c r="H187" s="840" t="s">
        <v>1707</v>
      </c>
      <c r="I187" s="841"/>
      <c r="J187" s="841"/>
      <c r="K187" s="841"/>
      <c r="L187" s="1027"/>
      <c r="M187" s="1000" t="str">
        <f>'Pervade Export'!B332</f>
        <v>Yes, disposal process</v>
      </c>
      <c r="N187" s="969" t="str">
        <f>'Pervade Export'!E332</f>
        <v>N/A</v>
      </c>
    </row>
    <row r="188" spans="1:14" ht="210.75" thickBot="1">
      <c r="A188" s="1154" t="s">
        <v>748</v>
      </c>
      <c r="B188" s="697" t="s">
        <v>1708</v>
      </c>
      <c r="C188" s="970">
        <f>VLOOKUP(G188,G1:G4:F1:F4,2,TRUE)</f>
        <v>0</v>
      </c>
      <c r="D188" s="791"/>
      <c r="E188" s="348" t="s">
        <v>1709</v>
      </c>
      <c r="F188" s="340"/>
      <c r="G188" s="978" t="str">
        <f>'Pervade Export'!C334</f>
        <v>No</v>
      </c>
      <c r="H188" s="840" t="s">
        <v>1710</v>
      </c>
      <c r="I188" s="841"/>
      <c r="J188" s="841"/>
      <c r="K188" s="841"/>
      <c r="L188" s="1027"/>
      <c r="M188" s="1000" t="str">
        <f>'Pervade Export'!B333</f>
        <v>No - IAR exists with classification tab, needs reviewed along with classification policy</v>
      </c>
      <c r="N188" s="969" t="str">
        <f>'Pervade Export'!E333</f>
        <v>N/A</v>
      </c>
    </row>
    <row r="189" spans="1:14" ht="225.75" thickBot="1">
      <c r="A189" s="1155"/>
      <c r="B189" s="690" t="s">
        <v>1711</v>
      </c>
      <c r="C189" s="972">
        <f>VLOOKUP(G189,G1:G4:F1:F4,2,TRUE)</f>
        <v>0</v>
      </c>
      <c r="D189" s="323">
        <f>SUM(C188:C189)/100</f>
        <v>0</v>
      </c>
      <c r="E189" s="312">
        <v>2</v>
      </c>
      <c r="F189" s="340"/>
      <c r="G189" s="978" t="str">
        <f>'Pervade Export'!C335</f>
        <v>No</v>
      </c>
      <c r="H189" s="842" t="s">
        <v>1712</v>
      </c>
      <c r="I189" s="843"/>
      <c r="J189" s="843"/>
      <c r="K189" s="843"/>
      <c r="L189" s="1027"/>
      <c r="M189" s="1000" t="str">
        <f>'Pervade Export'!B334</f>
        <v>No, classification process and procedures needed</v>
      </c>
      <c r="N189" s="969" t="str">
        <f>'Pervade Export'!E334</f>
        <v>N/A</v>
      </c>
    </row>
    <row r="190" spans="1:14" ht="15.75" thickBot="1">
      <c r="A190" s="1083" t="s">
        <v>925</v>
      </c>
      <c r="B190" s="1084"/>
      <c r="C190" s="1114"/>
      <c r="D190" s="274"/>
      <c r="E190" s="1142"/>
      <c r="F190" s="1143"/>
      <c r="G190" s="1143"/>
      <c r="H190" s="1143"/>
      <c r="I190" s="1143"/>
      <c r="J190" s="1143"/>
      <c r="K190" s="1143"/>
      <c r="L190" s="1144"/>
      <c r="M190" s="1143"/>
      <c r="N190" s="1145"/>
    </row>
    <row r="191" spans="1:14" ht="30.75" thickBot="1">
      <c r="A191" s="1148" t="s">
        <v>926</v>
      </c>
      <c r="B191" s="1149"/>
      <c r="C191" s="1115"/>
      <c r="D191" s="275"/>
      <c r="E191" s="349" t="s">
        <v>1436</v>
      </c>
      <c r="F191" s="341"/>
      <c r="G191" s="685" t="s">
        <v>1437</v>
      </c>
      <c r="H191" s="342" t="s">
        <v>1438</v>
      </c>
      <c r="I191" s="343" t="s">
        <v>1439</v>
      </c>
      <c r="J191" s="344" t="s">
        <v>1440</v>
      </c>
      <c r="K191" s="343" t="s">
        <v>1441</v>
      </c>
      <c r="L191" s="345" t="s">
        <v>1442</v>
      </c>
      <c r="M191" s="998" t="s">
        <v>1443</v>
      </c>
      <c r="N191" s="998" t="s">
        <v>1444</v>
      </c>
    </row>
    <row r="192" spans="1:14" ht="150.75" thickBot="1">
      <c r="A192" s="1150" t="s">
        <v>743</v>
      </c>
      <c r="B192" s="691" t="s">
        <v>1713</v>
      </c>
      <c r="C192" s="288">
        <f>VLOOKUP(G192,G1:G4:F1:F4,2,TRUE)</f>
        <v>0</v>
      </c>
      <c r="D192" s="791"/>
      <c r="E192" s="309" t="s">
        <v>1714</v>
      </c>
      <c r="F192" s="340"/>
      <c r="G192" s="353" t="str">
        <f>'Pervade Export'!C336</f>
        <v>No</v>
      </c>
      <c r="H192" s="840" t="s">
        <v>1715</v>
      </c>
      <c r="I192" s="841"/>
      <c r="J192" s="841"/>
      <c r="K192" s="841"/>
      <c r="L192" s="1027"/>
      <c r="M192" s="1000" t="str">
        <f>'Pervade Export'!B337</f>
        <v>Yes, cyber security quarterly review</v>
      </c>
      <c r="N192" s="969" t="str">
        <f>'Pervade Export'!E337</f>
        <v>N/A</v>
      </c>
    </row>
    <row r="193" spans="1:14" ht="90.75" thickBot="1">
      <c r="A193" s="1151"/>
      <c r="B193" s="695" t="s">
        <v>1716</v>
      </c>
      <c r="C193" s="288">
        <f>VLOOKUP(G193,G1:G4:F1:F4,2,TRUE)</f>
        <v>100</v>
      </c>
      <c r="D193" s="792"/>
      <c r="E193" s="351">
        <v>2</v>
      </c>
      <c r="F193" s="340"/>
      <c r="G193" s="353" t="str">
        <f>'Pervade Export'!C337</f>
        <v>Yes</v>
      </c>
      <c r="H193" s="840" t="s">
        <v>1717</v>
      </c>
      <c r="I193" s="841"/>
      <c r="J193" s="841"/>
      <c r="K193" s="841"/>
      <c r="L193" s="1027"/>
      <c r="M193" s="1000" t="str">
        <f>'Pervade Export'!B338</f>
        <v>No - IAR exists with classification tab, needs reviewed along with classification policy</v>
      </c>
      <c r="N193" s="969" t="str">
        <f>'Pervade Export'!E338</f>
        <v>N/A</v>
      </c>
    </row>
    <row r="194" spans="1:14" ht="120.75" thickBot="1">
      <c r="A194" s="1151"/>
      <c r="B194" s="695" t="s">
        <v>1718</v>
      </c>
      <c r="C194" s="288">
        <f>VLOOKUP(G194,G1:G4:F1:F4,2,TRUE)</f>
        <v>0</v>
      </c>
      <c r="D194" s="792"/>
      <c r="E194" s="351">
        <v>3</v>
      </c>
      <c r="F194" s="340"/>
      <c r="G194" s="353" t="str">
        <f>'Pervade Export'!C338</f>
        <v>No</v>
      </c>
      <c r="H194" s="840" t="s">
        <v>1719</v>
      </c>
      <c r="I194" s="841"/>
      <c r="J194" s="841"/>
      <c r="K194" s="841"/>
      <c r="L194" s="1027"/>
      <c r="M194" s="1000" t="str">
        <f>'Pervade Export'!B339</f>
        <v>Yes, information is recorded within the IAR</v>
      </c>
      <c r="N194" s="969" t="str">
        <f>'Pervade Export'!E339</f>
        <v>N/A</v>
      </c>
    </row>
    <row r="195" spans="1:14" ht="150.75" thickBot="1">
      <c r="A195" s="1151"/>
      <c r="B195" s="695" t="s">
        <v>1720</v>
      </c>
      <c r="C195" s="288">
        <f>VLOOKUP(G195,G1:G4:F1:F4,2,TRUE)</f>
        <v>100</v>
      </c>
      <c r="D195" s="792"/>
      <c r="E195" s="351">
        <v>4</v>
      </c>
      <c r="F195" s="340"/>
      <c r="G195" s="353" t="str">
        <f>'Pervade Export'!C339</f>
        <v>Yes</v>
      </c>
      <c r="H195" s="840" t="s">
        <v>1721</v>
      </c>
      <c r="I195" s="841"/>
      <c r="J195" s="841"/>
      <c r="K195" s="841"/>
      <c r="L195" s="1027"/>
      <c r="M195" s="1000" t="str">
        <f>'Pervade Export'!B340</f>
        <v>No - Record of Processing Activity (ROPA) should be separated, at the moment included as a column in the IAR</v>
      </c>
      <c r="N195" s="969" t="str">
        <f>'Pervade Export'!E340</f>
        <v>N/A</v>
      </c>
    </row>
    <row r="196" spans="1:14" ht="90.75" thickBot="1">
      <c r="A196" s="1151"/>
      <c r="B196" s="695" t="s">
        <v>1722</v>
      </c>
      <c r="C196" s="288">
        <f>VLOOKUP(G196,G1:G4:F1:F4,2,TRUE)</f>
        <v>0</v>
      </c>
      <c r="D196" s="792"/>
      <c r="E196" s="351">
        <v>5</v>
      </c>
      <c r="F196" s="340"/>
      <c r="G196" s="353" t="str">
        <f>'Pervade Export'!C340</f>
        <v>No</v>
      </c>
      <c r="H196" s="840" t="s">
        <v>1723</v>
      </c>
      <c r="I196" s="841"/>
      <c r="J196" s="841"/>
      <c r="K196" s="841"/>
      <c r="L196" s="1027"/>
      <c r="M196" s="1000" t="str">
        <f>'Pervade Export'!B341</f>
        <v>No - in draft form, need approved (Information asset register)</v>
      </c>
      <c r="N196" s="969" t="str">
        <f>'Pervade Export'!E341</f>
        <v>N/A</v>
      </c>
    </row>
    <row r="197" spans="1:14" ht="90.75" thickBot="1">
      <c r="A197" s="1156"/>
      <c r="B197" s="695" t="s">
        <v>1724</v>
      </c>
      <c r="C197" s="288">
        <f>VLOOKUP(G197,G1:G4:F1:F4,2,TRUE)</f>
        <v>0</v>
      </c>
      <c r="D197" s="322">
        <f>SUM(C192:C197)/100</f>
        <v>2</v>
      </c>
      <c r="E197" s="352">
        <v>6</v>
      </c>
      <c r="F197" s="340"/>
      <c r="G197" s="353" t="str">
        <f>'Pervade Export'!C341</f>
        <v>No</v>
      </c>
      <c r="H197" s="840" t="s">
        <v>1725</v>
      </c>
      <c r="I197" s="841"/>
      <c r="J197" s="841"/>
      <c r="K197" s="841"/>
      <c r="L197" s="1027"/>
      <c r="M197" s="1000" t="str">
        <f>'Pervade Export'!B342</f>
        <v>Yes - Data Classification and Handling Policy</v>
      </c>
      <c r="N197" s="969" t="str">
        <f>'Pervade Export'!E342</f>
        <v>N/A</v>
      </c>
    </row>
    <row r="198" spans="1:14" ht="105.75" thickBot="1">
      <c r="A198" s="1154" t="s">
        <v>748</v>
      </c>
      <c r="B198" s="697" t="s">
        <v>1726</v>
      </c>
      <c r="C198" s="970">
        <f>VLOOKUP(G198,G1:G4:F1:F4,2,TRUE)</f>
        <v>100</v>
      </c>
      <c r="D198" s="791"/>
      <c r="E198" s="310" t="s">
        <v>1727</v>
      </c>
      <c r="F198" s="340"/>
      <c r="G198" s="968" t="str">
        <f>'Pervade Export'!C342</f>
        <v>Yes</v>
      </c>
      <c r="H198" s="840" t="s">
        <v>1728</v>
      </c>
      <c r="I198" s="841"/>
      <c r="J198" s="841"/>
      <c r="K198" s="841"/>
      <c r="L198" s="1027"/>
      <c r="M198" s="1000" t="str">
        <f>'Pervade Export'!B343</f>
        <v>No - IAR has columns for location, review date but not quantity</v>
      </c>
      <c r="N198" s="969" t="str">
        <f>'Pervade Export'!E343</f>
        <v>N/A</v>
      </c>
    </row>
    <row r="199" spans="1:14" ht="90.75" thickBot="1">
      <c r="A199" s="1155"/>
      <c r="B199" s="692" t="s">
        <v>1729</v>
      </c>
      <c r="C199" s="971">
        <f>VLOOKUP(G199,G1:G4:F1:F4,2,TRUE)</f>
        <v>0</v>
      </c>
      <c r="D199" s="792"/>
      <c r="E199" s="311">
        <v>2</v>
      </c>
      <c r="F199" s="340"/>
      <c r="G199" s="968" t="str">
        <f>'Pervade Export'!C343</f>
        <v>No</v>
      </c>
      <c r="H199" s="840" t="s">
        <v>1730</v>
      </c>
      <c r="I199" s="841"/>
      <c r="J199" s="841"/>
      <c r="K199" s="841"/>
      <c r="L199" s="1027"/>
      <c r="M199" s="1000">
        <f>'Pervade Export'!B344</f>
        <v>0</v>
      </c>
      <c r="N199" s="969" t="str">
        <f>'Pervade Export'!E344</f>
        <v>N/A</v>
      </c>
    </row>
    <row r="200" spans="1:14" ht="165.75" thickBot="1">
      <c r="A200" s="1155"/>
      <c r="B200" s="687" t="s">
        <v>1731</v>
      </c>
      <c r="C200" s="971">
        <f>VLOOKUP(G200,G1:G4:F1:F4,2,TRUE)</f>
        <v>0</v>
      </c>
      <c r="D200" s="792"/>
      <c r="E200" s="312">
        <v>3</v>
      </c>
      <c r="F200" s="340"/>
      <c r="G200" s="968" t="str">
        <f>'Pervade Export'!C344</f>
        <v>No</v>
      </c>
      <c r="H200" s="840" t="s">
        <v>1732</v>
      </c>
      <c r="I200" s="841"/>
      <c r="J200" s="841"/>
      <c r="K200" s="841"/>
      <c r="L200" s="1027"/>
      <c r="M200" s="1000" t="str">
        <f>'Pervade Export'!B345</f>
        <v>No - in draft form, need approved (Information asset register)</v>
      </c>
      <c r="N200" s="969" t="str">
        <f>'Pervade Export'!E345</f>
        <v>N/A</v>
      </c>
    </row>
    <row r="201" spans="1:14" ht="180.75" thickBot="1">
      <c r="A201" s="1155"/>
      <c r="B201" s="689" t="s">
        <v>1733</v>
      </c>
      <c r="C201" s="971">
        <f>VLOOKUP(G201,G1:G4:F1:F4,2,TRUE)</f>
        <v>0</v>
      </c>
      <c r="D201" s="792"/>
      <c r="E201" s="350">
        <v>4</v>
      </c>
      <c r="F201" s="340"/>
      <c r="G201" s="968" t="str">
        <f>'Pervade Export'!C345</f>
        <v>No</v>
      </c>
      <c r="H201" s="840" t="s">
        <v>1734</v>
      </c>
      <c r="I201" s="841"/>
      <c r="J201" s="841"/>
      <c r="K201" s="841"/>
      <c r="L201" s="1027"/>
      <c r="M201" s="1000" t="str">
        <f>'Pervade Export'!B346</f>
        <v>No - in draft form, need approved (Information asset register)</v>
      </c>
      <c r="N201" s="969" t="str">
        <f>'Pervade Export'!E346</f>
        <v>N/A</v>
      </c>
    </row>
    <row r="202" spans="1:14" ht="135.75" thickBot="1">
      <c r="A202" s="1155"/>
      <c r="B202" s="690" t="s">
        <v>1735</v>
      </c>
      <c r="C202" s="972">
        <f>VLOOKUP(G202,G1:G4:F1:F4,2,TRUE)</f>
        <v>0</v>
      </c>
      <c r="D202" s="323">
        <f>SUM(C198:C202)/100</f>
        <v>1</v>
      </c>
      <c r="E202" s="312">
        <v>5</v>
      </c>
      <c r="F202" s="340"/>
      <c r="G202" s="978" t="str">
        <f>'Pervade Export'!C346</f>
        <v>No</v>
      </c>
      <c r="H202" s="842" t="s">
        <v>1736</v>
      </c>
      <c r="I202" s="843"/>
      <c r="J202" s="843"/>
      <c r="K202" s="843"/>
      <c r="L202" s="1027"/>
      <c r="M202" s="1000" t="str">
        <f>'Pervade Export'!B347</f>
        <v>Yes, Bitlocker enabled</v>
      </c>
      <c r="N202" s="969" t="str">
        <f>'Pervade Export'!E347</f>
        <v>N/A</v>
      </c>
    </row>
    <row r="203" spans="1:14" ht="15.75" thickBot="1">
      <c r="A203" s="1083" t="s">
        <v>938</v>
      </c>
      <c r="B203" s="1084"/>
      <c r="C203" s="1084"/>
      <c r="D203" s="1107"/>
      <c r="E203" s="1142"/>
      <c r="F203" s="1143"/>
      <c r="G203" s="1143"/>
      <c r="H203" s="1143"/>
      <c r="I203" s="1143"/>
      <c r="J203" s="1143"/>
      <c r="K203" s="1143"/>
      <c r="L203" s="1144"/>
      <c r="M203" s="1143"/>
      <c r="N203" s="1145"/>
    </row>
    <row r="204" spans="1:14" ht="30.75" thickBot="1">
      <c r="A204" s="1148" t="s">
        <v>939</v>
      </c>
      <c r="B204" s="1149"/>
      <c r="C204" s="1149"/>
      <c r="D204" s="1157"/>
      <c r="E204" s="349" t="s">
        <v>1436</v>
      </c>
      <c r="F204" s="341"/>
      <c r="G204" s="685" t="s">
        <v>1437</v>
      </c>
      <c r="H204" s="342" t="s">
        <v>1438</v>
      </c>
      <c r="I204" s="343" t="s">
        <v>1439</v>
      </c>
      <c r="J204" s="344" t="s">
        <v>1440</v>
      </c>
      <c r="K204" s="343" t="s">
        <v>1441</v>
      </c>
      <c r="L204" s="345" t="s">
        <v>1442</v>
      </c>
      <c r="M204" s="998" t="s">
        <v>1443</v>
      </c>
      <c r="N204" s="998" t="s">
        <v>1444</v>
      </c>
    </row>
    <row r="205" spans="1:14" ht="135.75" thickBot="1">
      <c r="A205" s="1150" t="s">
        <v>743</v>
      </c>
      <c r="B205" s="691" t="s">
        <v>1737</v>
      </c>
      <c r="C205" s="288">
        <f>VLOOKUP(G205,G1:G4:F1:F4,2,TRUE)</f>
        <v>100</v>
      </c>
      <c r="D205" s="791"/>
      <c r="E205" s="309" t="s">
        <v>1738</v>
      </c>
      <c r="F205" s="340"/>
      <c r="G205" s="353" t="str">
        <f>'Pervade Export'!C347</f>
        <v>Yes</v>
      </c>
      <c r="H205" s="840" t="s">
        <v>1739</v>
      </c>
      <c r="I205" s="841"/>
      <c r="J205" s="841"/>
      <c r="K205" s="841"/>
      <c r="L205" s="1027"/>
      <c r="M205" s="1000" t="str">
        <f>'Pervade Export'!B347</f>
        <v>Yes, Bitlocker enabled</v>
      </c>
      <c r="N205" s="969" t="str">
        <f>'Pervade Export'!E347</f>
        <v>N/A</v>
      </c>
    </row>
    <row r="206" spans="1:14" ht="180.75" thickBot="1">
      <c r="A206" s="1151"/>
      <c r="B206" s="695" t="s">
        <v>1740</v>
      </c>
      <c r="C206" s="288">
        <f>VLOOKUP(G206,G1:G4:F1:F4,2,TRUE)</f>
        <v>100</v>
      </c>
      <c r="D206" s="792"/>
      <c r="E206" s="351">
        <v>2</v>
      </c>
      <c r="F206" s="340"/>
      <c r="G206" s="353" t="str">
        <f>'Pervade Export'!C348</f>
        <v>Yes</v>
      </c>
      <c r="H206" s="840" t="s">
        <v>1741</v>
      </c>
      <c r="I206" s="841"/>
      <c r="J206" s="841"/>
      <c r="K206" s="841"/>
      <c r="L206" s="1027"/>
      <c r="M206" s="1000" t="str">
        <f>'Pervade Export'!B348</f>
        <v>Yes, drives are encrypted where possible, TLS used for websites.</v>
      </c>
      <c r="N206" s="969" t="str">
        <f>'Pervade Export'!E348</f>
        <v>N/A</v>
      </c>
    </row>
    <row r="207" spans="1:14" ht="150.75" thickBot="1">
      <c r="A207" s="1151"/>
      <c r="B207" s="695" t="s">
        <v>1742</v>
      </c>
      <c r="C207" s="288">
        <f>VLOOKUP(G207,G1:G4:F1:F4,2,TRUE)</f>
        <v>100</v>
      </c>
      <c r="D207" s="792"/>
      <c r="E207" s="351">
        <v>3</v>
      </c>
      <c r="F207" s="340"/>
      <c r="G207" s="353" t="str">
        <f>'Pervade Export'!C349</f>
        <v>Yes</v>
      </c>
      <c r="H207" s="840" t="s">
        <v>1743</v>
      </c>
      <c r="I207" s="841"/>
      <c r="J207" s="841"/>
      <c r="K207" s="841"/>
      <c r="L207" s="1027"/>
      <c r="M207" s="1000" t="str">
        <f>'Pervade Export'!B349</f>
        <v>Yes, Smoothwall VPN, and RDP services</v>
      </c>
      <c r="N207" s="969" t="str">
        <f>'Pervade Export'!E349</f>
        <v>N/A</v>
      </c>
    </row>
    <row r="208" spans="1:14" ht="150.75" thickBot="1">
      <c r="A208" s="1156"/>
      <c r="B208" s="695" t="s">
        <v>1744</v>
      </c>
      <c r="C208" s="288">
        <f>VLOOKUP(G208,G1:G4:F1:F4,2,TRUE)</f>
        <v>100</v>
      </c>
      <c r="D208" s="322">
        <f>SUM(C205:C208)/100</f>
        <v>4</v>
      </c>
      <c r="E208" s="351">
        <v>4</v>
      </c>
      <c r="F208" s="340"/>
      <c r="G208" s="353" t="str">
        <f>'Pervade Export'!C350</f>
        <v>Yes</v>
      </c>
      <c r="H208" s="840" t="s">
        <v>1745</v>
      </c>
      <c r="I208" s="841"/>
      <c r="J208" s="841"/>
      <c r="K208" s="841"/>
      <c r="L208" s="1027"/>
      <c r="M208" s="1000" t="str">
        <f>'Pervade Export'!B350</f>
        <v>Yes, TLSv1.2 used and certificates manages, NCSC WebCheck</v>
      </c>
      <c r="N208" s="969" t="str">
        <f>'Pervade Export'!E350</f>
        <v>N/A</v>
      </c>
    </row>
    <row r="209" spans="1:14" ht="120.75" thickBot="1">
      <c r="A209" s="1154" t="s">
        <v>748</v>
      </c>
      <c r="B209" s="697" t="s">
        <v>1746</v>
      </c>
      <c r="C209" s="970">
        <f>VLOOKUP(G209,G1:G4:F1:F4,2,TRUE)</f>
        <v>0</v>
      </c>
      <c r="D209" s="791"/>
      <c r="E209" s="310" t="s">
        <v>1747</v>
      </c>
      <c r="F209" s="340"/>
      <c r="G209" s="968" t="str">
        <f>'Pervade Export'!C351</f>
        <v>No</v>
      </c>
      <c r="H209" s="840" t="s">
        <v>1748</v>
      </c>
      <c r="I209" s="841"/>
      <c r="J209" s="841"/>
      <c r="K209" s="841"/>
      <c r="L209" s="1027"/>
      <c r="M209" s="1000" t="str">
        <f>'Pervade Export'!B351</f>
        <v>No</v>
      </c>
      <c r="N209" s="969" t="str">
        <f>'Pervade Export'!E351</f>
        <v>N/A</v>
      </c>
    </row>
    <row r="210" spans="1:14" ht="120.75" thickBot="1">
      <c r="A210" s="1155"/>
      <c r="B210" s="692" t="s">
        <v>1749</v>
      </c>
      <c r="C210" s="971">
        <f>VLOOKUP(G210,G1:G4:F1:F4,2,TRUE)</f>
        <v>0</v>
      </c>
      <c r="D210" s="792"/>
      <c r="E210" s="311">
        <v>2</v>
      </c>
      <c r="F210" s="340"/>
      <c r="G210" s="968" t="str">
        <f>'Pervade Export'!C352</f>
        <v>No</v>
      </c>
      <c r="H210" s="840" t="s">
        <v>1750</v>
      </c>
      <c r="I210" s="841"/>
      <c r="J210" s="841"/>
      <c r="K210" s="841"/>
      <c r="L210" s="1027"/>
      <c r="M210" s="1000" t="str">
        <f>'Pervade Export'!B352</f>
        <v>No</v>
      </c>
      <c r="N210" s="969" t="str">
        <f>'Pervade Export'!E352</f>
        <v>N/A</v>
      </c>
    </row>
    <row r="211" spans="1:14" ht="135.75" thickBot="1">
      <c r="A211" s="1155"/>
      <c r="B211" s="692" t="s">
        <v>1751</v>
      </c>
      <c r="C211" s="971">
        <f>VLOOKUP(G211,G1:G4:F1:F4,2,TRUE)</f>
        <v>100</v>
      </c>
      <c r="D211" s="792"/>
      <c r="E211" s="312">
        <v>3</v>
      </c>
      <c r="F211" s="340"/>
      <c r="G211" s="968" t="str">
        <f>'Pervade Export'!C353</f>
        <v>Yes</v>
      </c>
      <c r="H211" s="840" t="s">
        <v>1752</v>
      </c>
      <c r="I211" s="841"/>
      <c r="J211" s="841"/>
      <c r="K211" s="841"/>
      <c r="L211" s="1027"/>
      <c r="M211" s="1000" t="str">
        <f>'Pervade Export'!B353</f>
        <v>Yes -Data Classification and Handling Policy</v>
      </c>
      <c r="N211" s="969" t="str">
        <f>'Pervade Export'!E353</f>
        <v>N/A</v>
      </c>
    </row>
    <row r="212" spans="1:14" ht="135.75" thickBot="1">
      <c r="A212" s="1155"/>
      <c r="B212" s="213" t="s">
        <v>1753</v>
      </c>
      <c r="C212" s="972">
        <f>VLOOKUP(G212,G1:G4:F1:F4,2,TRUE)</f>
        <v>100</v>
      </c>
      <c r="D212" s="323">
        <f>SUM(C209:C212)/100</f>
        <v>2</v>
      </c>
      <c r="E212" s="312">
        <v>4</v>
      </c>
      <c r="F212" s="340"/>
      <c r="G212" s="978" t="str">
        <f>'Pervade Export'!C354</f>
        <v>Yes</v>
      </c>
      <c r="H212" s="842" t="s">
        <v>1754</v>
      </c>
      <c r="I212" s="843"/>
      <c r="J212" s="843"/>
      <c r="K212" s="843"/>
      <c r="L212" s="1027"/>
      <c r="M212" s="1000" t="str">
        <f>'Pervade Export'!B354</f>
        <v>Data Sharing agreements managed by the DPOs</v>
      </c>
      <c r="N212" s="969" t="str">
        <f>'Pervade Export'!E354</f>
        <v>N/A</v>
      </c>
    </row>
    <row r="213" spans="1:14" ht="15.75" thickBot="1">
      <c r="A213" s="279"/>
      <c r="B213" s="280"/>
      <c r="C213" s="315"/>
      <c r="D213" s="281"/>
      <c r="E213" s="1130"/>
      <c r="F213" s="1131"/>
      <c r="G213" s="1131"/>
      <c r="H213" s="1131"/>
      <c r="I213" s="1131"/>
      <c r="J213" s="1131"/>
      <c r="K213" s="1131"/>
      <c r="L213" s="1132"/>
      <c r="M213" s="1131"/>
      <c r="N213" s="1133"/>
    </row>
    <row r="214" spans="1:14">
      <c r="A214" s="1152" t="s">
        <v>948</v>
      </c>
      <c r="B214" s="1153"/>
      <c r="C214" s="1112"/>
      <c r="D214" s="263"/>
      <c r="E214" s="1134"/>
      <c r="F214" s="1135"/>
      <c r="G214" s="1135"/>
      <c r="H214" s="1135"/>
      <c r="I214" s="1135"/>
      <c r="J214" s="1135"/>
      <c r="K214" s="1135"/>
      <c r="L214" s="1136"/>
      <c r="M214" s="1135"/>
      <c r="N214" s="1137"/>
    </row>
    <row r="215" spans="1:14" ht="15.75" thickBot="1">
      <c r="A215" s="1146" t="s">
        <v>949</v>
      </c>
      <c r="B215" s="1147"/>
      <c r="C215" s="1113"/>
      <c r="D215" s="282"/>
      <c r="E215" s="1134"/>
      <c r="F215" s="1135"/>
      <c r="G215" s="1135"/>
      <c r="H215" s="1135"/>
      <c r="I215" s="1135"/>
      <c r="J215" s="1135"/>
      <c r="K215" s="1135"/>
      <c r="L215" s="1136"/>
      <c r="M215" s="1135"/>
      <c r="N215" s="1137"/>
    </row>
    <row r="216" spans="1:14" ht="15.75" thickBot="1">
      <c r="A216" s="1083" t="s">
        <v>950</v>
      </c>
      <c r="B216" s="1084"/>
      <c r="C216" s="1114"/>
      <c r="D216" s="274"/>
      <c r="E216" s="1138"/>
      <c r="F216" s="1139"/>
      <c r="G216" s="1139"/>
      <c r="H216" s="1139"/>
      <c r="I216" s="1139"/>
      <c r="J216" s="1139"/>
      <c r="K216" s="1139"/>
      <c r="L216" s="1140"/>
      <c r="M216" s="1139"/>
      <c r="N216" s="1141"/>
    </row>
    <row r="217" spans="1:14" ht="30.75" thickBot="1">
      <c r="A217" s="1148" t="s">
        <v>951</v>
      </c>
      <c r="B217" s="1149"/>
      <c r="C217" s="1115"/>
      <c r="D217" s="275"/>
      <c r="E217" s="349" t="s">
        <v>1436</v>
      </c>
      <c r="F217" s="341"/>
      <c r="G217" s="685" t="s">
        <v>1437</v>
      </c>
      <c r="H217" s="342" t="s">
        <v>1438</v>
      </c>
      <c r="I217" s="343" t="s">
        <v>1439</v>
      </c>
      <c r="J217" s="344" t="s">
        <v>1440</v>
      </c>
      <c r="K217" s="343" t="s">
        <v>1441</v>
      </c>
      <c r="L217" s="345" t="s">
        <v>1442</v>
      </c>
      <c r="M217" s="998" t="s">
        <v>1443</v>
      </c>
      <c r="N217" s="998" t="s">
        <v>1444</v>
      </c>
    </row>
    <row r="218" spans="1:14" ht="90.75" thickBot="1">
      <c r="A218" s="88" t="s">
        <v>743</v>
      </c>
      <c r="B218" s="686" t="s">
        <v>1755</v>
      </c>
      <c r="C218" s="288">
        <f>VLOOKUP(G218,G1:G4:F1:F4,2,TRUE)</f>
        <v>50</v>
      </c>
      <c r="D218" s="324">
        <f>SUM(C218)/100</f>
        <v>0.5</v>
      </c>
      <c r="E218" s="309" t="s">
        <v>1756</v>
      </c>
      <c r="F218" s="340"/>
      <c r="G218" s="309" t="str">
        <f>'Pervade Export'!C355</f>
        <v>Partial</v>
      </c>
      <c r="H218" s="840" t="s">
        <v>1757</v>
      </c>
      <c r="I218" s="841"/>
      <c r="J218" s="841"/>
      <c r="K218" s="841"/>
      <c r="L218" s="1027"/>
      <c r="M218" s="1000" t="str">
        <f>'Pervade Export'!B355</f>
        <v>No - in draft form, need approved (Information asset register)</v>
      </c>
      <c r="N218" s="969" t="str">
        <f>'Pervade Export'!E355</f>
        <v>N/A</v>
      </c>
    </row>
    <row r="219" spans="1:14" ht="90.75" thickBot="1">
      <c r="A219" s="1154" t="s">
        <v>748</v>
      </c>
      <c r="B219" s="689" t="s">
        <v>1758</v>
      </c>
      <c r="C219" s="970">
        <f>VLOOKUP(G219,G1:G4:F1:F4,2,TRUE)</f>
        <v>50</v>
      </c>
      <c r="D219" s="791"/>
      <c r="E219" s="310" t="s">
        <v>1759</v>
      </c>
      <c r="F219" s="340"/>
      <c r="G219" s="978" t="str">
        <f>'Pervade Export'!C356</f>
        <v>Partial</v>
      </c>
      <c r="H219" s="840" t="s">
        <v>1760</v>
      </c>
      <c r="I219" s="841"/>
      <c r="J219" s="841"/>
      <c r="K219" s="841"/>
      <c r="L219" s="1027"/>
      <c r="M219" s="1000" t="str">
        <f>'Pervade Export'!B356</f>
        <v>No - need documentation</v>
      </c>
      <c r="N219" s="969" t="str">
        <f>'Pervade Export'!E356</f>
        <v>N/A</v>
      </c>
    </row>
    <row r="220" spans="1:14" ht="90.75" thickBot="1">
      <c r="A220" s="1155"/>
      <c r="B220" s="689" t="s">
        <v>1761</v>
      </c>
      <c r="C220" s="971">
        <f>VLOOKUP(G220,G1:G4:F1:F4,2,TRUE)</f>
        <v>100</v>
      </c>
      <c r="D220" s="792"/>
      <c r="E220" s="311">
        <v>2</v>
      </c>
      <c r="F220" s="340"/>
      <c r="G220" s="978" t="str">
        <f>'Pervade Export'!C357</f>
        <v>Yes</v>
      </c>
      <c r="H220" s="840" t="s">
        <v>1762</v>
      </c>
      <c r="I220" s="841"/>
      <c r="J220" s="841"/>
      <c r="K220" s="841"/>
      <c r="L220" s="1027"/>
      <c r="M220" s="1000" t="str">
        <f>'Pervade Export'!B357</f>
        <v>Yes, within the BCP documentation</v>
      </c>
      <c r="N220" s="969" t="str">
        <f>'Pervade Export'!E357</f>
        <v>N/A</v>
      </c>
    </row>
    <row r="221" spans="1:14" ht="90.75" thickBot="1">
      <c r="A221" s="1155"/>
      <c r="B221" s="689" t="s">
        <v>1763</v>
      </c>
      <c r="C221" s="971">
        <f>VLOOKUP(G221,G1:G4:F1:F4,2,TRUE)</f>
        <v>100</v>
      </c>
      <c r="D221" s="792"/>
      <c r="E221" s="312">
        <v>3</v>
      </c>
      <c r="F221" s="340"/>
      <c r="G221" s="978" t="str">
        <f>'Pervade Export'!C358</f>
        <v>Yes</v>
      </c>
      <c r="H221" s="840" t="s">
        <v>1764</v>
      </c>
      <c r="I221" s="841"/>
      <c r="J221" s="841"/>
      <c r="K221" s="841"/>
      <c r="L221" s="1027"/>
      <c r="M221" s="1000" t="str">
        <f>'Pervade Export'!B358</f>
        <v>Yes, within the BCP documentation</v>
      </c>
      <c r="N221" s="969" t="str">
        <f>'Pervade Export'!E358</f>
        <v>N/A</v>
      </c>
    </row>
    <row r="222" spans="1:14" ht="90.75" thickBot="1">
      <c r="A222" s="1155"/>
      <c r="B222" s="689" t="s">
        <v>1765</v>
      </c>
      <c r="C222" s="971">
        <f>VLOOKUP(G222,G1:G4:F1:F4,2,TRUE)</f>
        <v>100</v>
      </c>
      <c r="D222" s="792"/>
      <c r="E222" s="350">
        <v>4</v>
      </c>
      <c r="F222" s="340"/>
      <c r="G222" s="978" t="str">
        <f>'Pervade Export'!C359</f>
        <v>Yes</v>
      </c>
      <c r="H222" s="840" t="s">
        <v>1766</v>
      </c>
      <c r="I222" s="841"/>
      <c r="J222" s="841"/>
      <c r="K222" s="841"/>
      <c r="L222" s="1027"/>
      <c r="M222" s="1000" t="str">
        <f>'Pervade Export'!B359</f>
        <v>Yes, within the BCP documentation. Spilt internet services</v>
      </c>
      <c r="N222" s="969" t="str">
        <f>'Pervade Export'!E359</f>
        <v>N/A</v>
      </c>
    </row>
    <row r="223" spans="1:14" ht="90.75" thickBot="1">
      <c r="A223" s="1155"/>
      <c r="B223" s="689" t="s">
        <v>1767</v>
      </c>
      <c r="C223" s="971">
        <f>VLOOKUP(G223,G1:G4:F1:F4,2,TRUE)</f>
        <v>0</v>
      </c>
      <c r="D223" s="792"/>
      <c r="E223" s="312">
        <v>5</v>
      </c>
      <c r="F223" s="340"/>
      <c r="G223" s="978" t="str">
        <f>'Pervade Export'!C360</f>
        <v>No</v>
      </c>
      <c r="H223" s="840" t="s">
        <v>1768</v>
      </c>
      <c r="I223" s="841"/>
      <c r="J223" s="841"/>
      <c r="K223" s="841"/>
      <c r="L223" s="1027"/>
      <c r="M223" s="1000" t="str">
        <f>'Pervade Export'!B360</f>
        <v>No</v>
      </c>
      <c r="N223" s="969" t="str">
        <f>'Pervade Export'!E360</f>
        <v>N/A</v>
      </c>
    </row>
    <row r="224" spans="1:14" ht="90.75" thickBot="1">
      <c r="A224" s="1155"/>
      <c r="B224" s="690" t="s">
        <v>1769</v>
      </c>
      <c r="C224" s="972">
        <f>VLOOKUP(G224,G1:G4:F1:F4,2,TRUE)</f>
        <v>0</v>
      </c>
      <c r="D224" s="323">
        <f>SUM(C219:C224)/100</f>
        <v>3.5</v>
      </c>
      <c r="E224" s="312">
        <v>6</v>
      </c>
      <c r="F224" s="340"/>
      <c r="G224" s="978" t="str">
        <f>'Pervade Export'!C361</f>
        <v>No</v>
      </c>
      <c r="H224" s="842" t="s">
        <v>1770</v>
      </c>
      <c r="I224" s="843"/>
      <c r="J224" s="843"/>
      <c r="K224" s="843"/>
      <c r="L224" s="1027"/>
      <c r="M224" s="1000">
        <f>'Pervade Export'!B361</f>
        <v>0</v>
      </c>
      <c r="N224" s="969" t="str">
        <f>'Pervade Export'!E361</f>
        <v>N/A</v>
      </c>
    </row>
    <row r="225" spans="1:14" ht="15.75" thickBot="1">
      <c r="A225" s="297"/>
      <c r="B225" s="298"/>
      <c r="C225" s="299"/>
      <c r="D225" s="299"/>
      <c r="E225" s="1130"/>
      <c r="F225" s="1131"/>
      <c r="G225" s="1131"/>
      <c r="H225" s="1131"/>
      <c r="I225" s="1131"/>
      <c r="J225" s="1131"/>
      <c r="K225" s="1131"/>
      <c r="L225" s="1132"/>
      <c r="M225" s="1131"/>
      <c r="N225" s="1133"/>
    </row>
    <row r="226" spans="1:14">
      <c r="A226" s="1152" t="s">
        <v>959</v>
      </c>
      <c r="B226" s="1153"/>
      <c r="C226" s="263"/>
      <c r="D226" s="263"/>
      <c r="E226" s="1134"/>
      <c r="F226" s="1135"/>
      <c r="G226" s="1135"/>
      <c r="H226" s="1135"/>
      <c r="I226" s="1135"/>
      <c r="J226" s="1135"/>
      <c r="K226" s="1135"/>
      <c r="L226" s="1136"/>
      <c r="M226" s="1135"/>
      <c r="N226" s="1137"/>
    </row>
    <row r="227" spans="1:14" ht="15.75" thickBot="1">
      <c r="A227" s="1146" t="s">
        <v>960</v>
      </c>
      <c r="B227" s="1147"/>
      <c r="C227" s="282"/>
      <c r="D227" s="282"/>
      <c r="E227" s="1134"/>
      <c r="F227" s="1135"/>
      <c r="G227" s="1135"/>
      <c r="H227" s="1135"/>
      <c r="I227" s="1135"/>
      <c r="J227" s="1135"/>
      <c r="K227" s="1135"/>
      <c r="L227" s="1136"/>
      <c r="M227" s="1135"/>
      <c r="N227" s="1137"/>
    </row>
    <row r="228" spans="1:14" ht="15.75" thickBot="1">
      <c r="A228" s="1083" t="s">
        <v>961</v>
      </c>
      <c r="B228" s="1084"/>
      <c r="C228" s="274"/>
      <c r="D228" s="274"/>
      <c r="E228" s="1138"/>
      <c r="F228" s="1139"/>
      <c r="G228" s="1139"/>
      <c r="H228" s="1139"/>
      <c r="I228" s="1139"/>
      <c r="J228" s="1139"/>
      <c r="K228" s="1139"/>
      <c r="L228" s="1140"/>
      <c r="M228" s="1139"/>
      <c r="N228" s="1141"/>
    </row>
    <row r="229" spans="1:14" ht="30.75" thickBot="1">
      <c r="A229" s="1148" t="s">
        <v>962</v>
      </c>
      <c r="B229" s="1149"/>
      <c r="C229" s="275"/>
      <c r="D229" s="275"/>
      <c r="E229" s="349" t="s">
        <v>1436</v>
      </c>
      <c r="F229" s="341"/>
      <c r="G229" s="685" t="s">
        <v>1437</v>
      </c>
      <c r="H229" s="342" t="s">
        <v>1438</v>
      </c>
      <c r="I229" s="343" t="s">
        <v>1439</v>
      </c>
      <c r="J229" s="344" t="s">
        <v>1440</v>
      </c>
      <c r="K229" s="343" t="s">
        <v>1441</v>
      </c>
      <c r="L229" s="345" t="s">
        <v>1442</v>
      </c>
      <c r="M229" s="998" t="s">
        <v>1443</v>
      </c>
      <c r="N229" s="998" t="s">
        <v>1444</v>
      </c>
    </row>
    <row r="230" spans="1:14" ht="390.75" thickBot="1">
      <c r="A230" s="1150" t="s">
        <v>743</v>
      </c>
      <c r="B230" s="691" t="s">
        <v>1771</v>
      </c>
      <c r="C230" s="288">
        <f>VLOOKUP(G230,G1:G4:F1:F4,2,TRUE)</f>
        <v>100</v>
      </c>
      <c r="D230" s="791"/>
      <c r="E230" s="309" t="s">
        <v>1772</v>
      </c>
      <c r="F230" s="340"/>
      <c r="G230" s="353" t="str">
        <f>'Pervade Export'!C362</f>
        <v>Yes</v>
      </c>
      <c r="H230" s="840" t="s">
        <v>1773</v>
      </c>
      <c r="I230" s="841"/>
      <c r="J230" s="841"/>
      <c r="K230" s="841"/>
      <c r="L230" s="1027"/>
      <c r="M230" s="1000" t="str">
        <f>'Pervade Export'!B362</f>
        <v xml:space="preserve">
1. New staff starts go through HR, HR will then create a ticket in the helpdesk, and IT will setup accounts. Permissions are assigned through discussions with line manager.
For student accounts, applications go to admissions. Once accepted on to the course details are passed to MIS. MIS then create a record on the Student Records system, and this triggers IDM to create an AD account and add them to the Student OU and the course code OU. 
Third party support accounts, business owners create a  helpdesk ticket with the detail and IT create the account that is to be active within a specified timeframe. 
(A) Gavin  check with HR if they have a new start policy.
(A) Steve  create draft SLAM.
2. The HR ticket manages the process from approval to creation.
3. The HR process, created ticket manages the process from approval to creation. IT creates the account based on this process.
4. The HR process, created ticket manages the process from approval to creation. IT creates the account based on this process.
5. Discussions held with Gavin Munro.
</v>
      </c>
      <c r="N230" s="969" t="str">
        <f>'Pervade Export'!E362</f>
        <v>N/A</v>
      </c>
    </row>
    <row r="231" spans="1:14" ht="360.75" thickBot="1">
      <c r="A231" s="1151"/>
      <c r="B231" s="695" t="s">
        <v>1774</v>
      </c>
      <c r="C231" s="288">
        <f>VLOOKUP(G231,G1:G4:F1:F4,2,TRUE)</f>
        <v>100</v>
      </c>
      <c r="D231" s="792"/>
      <c r="E231" s="351">
        <v>2</v>
      </c>
      <c r="F231" s="340"/>
      <c r="G231" s="353" t="str">
        <f>'Pervade Export'!C363</f>
        <v>Yes</v>
      </c>
      <c r="H231" s="840" t="s">
        <v>1775</v>
      </c>
      <c r="I231" s="841"/>
      <c r="J231" s="841"/>
      <c r="K231" s="841"/>
      <c r="L231" s="1027"/>
      <c r="M231" s="1000" t="str">
        <f>'Pervade Export'!B363</f>
        <v xml:space="preserve">
1. Password standards are configured on Entra, and all services are SSO.
(A) Gavin  get link to policy
Authentication and Password Standard.docx
2. For Students, they must change their password on first login and set up MFA.
Staff set their password on first login and set up MFA.
Default passwords on network devices are all changed on installation and configuration. 
(A) Gavin  review documentation
3. CE+ certification process, Qualys (continuous) and pentesting activities give us assurance that this is the case. 
4. Discussions with Gavin about the changing of default passwords for accounts, services and devices.
5. CE+ certification pentesting and Qualys scan results look for weak and default passwords.
</v>
      </c>
      <c r="N231" s="969" t="str">
        <f>'Pervade Export'!E363</f>
        <v>N/A</v>
      </c>
    </row>
    <row r="232" spans="1:14" ht="360.75" thickBot="1">
      <c r="A232" s="1151"/>
      <c r="B232" s="695" t="s">
        <v>1776</v>
      </c>
      <c r="C232" s="288">
        <f>VLOOKUP(G232,G1:G4:F1:F4,2,TRUE)</f>
        <v>100</v>
      </c>
      <c r="D232" s="792"/>
      <c r="E232" s="351">
        <v>3</v>
      </c>
      <c r="F232" s="340"/>
      <c r="G232" s="353" t="str">
        <f>'Pervade Export'!C364</f>
        <v>Yes</v>
      </c>
      <c r="H232" s="840" t="s">
        <v>1777</v>
      </c>
      <c r="I232" s="841"/>
      <c r="J232" s="841"/>
      <c r="K232" s="841"/>
      <c r="L232" s="1027"/>
      <c r="M232" s="1000" t="str">
        <f>'Pervade Export'!B364</f>
        <v xml:space="preserve">
1. Password standards are configured on Entra, and all services are SSO.
(A) Gavin  get link to policy
Authentication and Password Standard.docx
Entra - Authentication methods - Password protection.jpg
2. Discussions with Gavin about the changing of default passwords for accounts, services and devices.
3. Password standards are configured on Entra, and enforced through Group Policy
Entra - Authentication methods - Password protection.jpg
4. All passwords must conform to the College Standard. Entra does not allow weak or compromised passwords?  
Entra - Authentication methods - Password protection.jpg
5. CE+ certification pentesting and Qualys scan results look for weak and default passwords.
</v>
      </c>
      <c r="N232" s="969" t="str">
        <f>'Pervade Export'!E364</f>
        <v>N/A</v>
      </c>
    </row>
    <row r="233" spans="1:14" ht="240.75" thickBot="1">
      <c r="A233" s="1151"/>
      <c r="B233" s="695" t="s">
        <v>1778</v>
      </c>
      <c r="C233" s="288">
        <f>VLOOKUP(G233,G1:G4:F1:F4,2,TRUE)</f>
        <v>100</v>
      </c>
      <c r="D233" s="792"/>
      <c r="E233" s="351">
        <v>4</v>
      </c>
      <c r="F233" s="340"/>
      <c r="G233" s="353" t="str">
        <f>'Pervade Export'!C365</f>
        <v>Yes</v>
      </c>
      <c r="H233" s="840" t="s">
        <v>1779</v>
      </c>
      <c r="I233" s="841"/>
      <c r="J233" s="841"/>
      <c r="K233" s="841"/>
      <c r="L233" s="1027"/>
      <c r="M233" s="1000" t="str">
        <f>'Pervade Export'!B365</f>
        <v xml:space="preserve">
1. Stated within the AUP and presented to the user at every login for acceptance.
SLC - eula1.htm
2. Discussions held with Gavin.
3. User can have consecutive logins and are given unique user accounts. User behavioural alerts such as impossible travel and risky sign ins alert us to account abuse.
4. User can have consecutive logins and are given unique user accounts. User behavioural alerts such as impossible travel and risky sign ins alert us to account abuse
5. There has been no reported incidents since the deployment of MFA.
</v>
      </c>
      <c r="N233" s="969" t="str">
        <f>'Pervade Export'!E365</f>
        <v>N/A</v>
      </c>
    </row>
    <row r="234" spans="1:14" ht="409.6" thickBot="1">
      <c r="A234" s="1151"/>
      <c r="B234" s="695" t="s">
        <v>1780</v>
      </c>
      <c r="C234" s="288">
        <f>VLOOKUP(G234,G1:G4:F1:F4,2,TRUE)</f>
        <v>100</v>
      </c>
      <c r="D234" s="792"/>
      <c r="E234" s="351">
        <v>5</v>
      </c>
      <c r="F234" s="340"/>
      <c r="G234" s="353" t="str">
        <f>'Pervade Export'!C366</f>
        <v>Yes</v>
      </c>
      <c r="H234" s="840" t="s">
        <v>1781</v>
      </c>
      <c r="I234" s="841"/>
      <c r="J234" s="841"/>
      <c r="K234" s="841"/>
      <c r="L234" s="1027"/>
      <c r="M234" s="1000" t="str">
        <f>'Pervade Export'!B366</f>
        <v xml:space="preserve">
1. HR inform IT that a staff is leaving the College and send on the the details.  IT then disable the account, move it into a leavers OU where they have no permissions. After a 3-month period they are reviewed and deleted.
Special access accounts are created via a helpdesk ticket and active for the period defined in the ticket. They are automatically disabled once the stated timeframe has been reached.
Students accounts are automatically disabled after 2 weeks post course completion. Accounts are moved into an OU where they have no permission. They are reviewed and deleted after 12 months; this gives them time to reapply for another course. This is needed so that the student number matches the SQA data. For some courses students may not access their account within 12 months but their apprentice lasts 4 years.
(A) Steve  create draft SLAM.
2. Quarterly Security Review has an activity associated with reviewing accounts.
3. HR process informs IT via the helpdesk that a staff member has moved roles. IT then remove the staff member from permission OU groups. Discuss with their line manager what permissions are now required and add the user to the appropriate group for them to gain permission.
(A) Steve  create draft SLAM.
4. Discussions with Gavin Munro on the process around Starters, Leavers And Movers (SLAM)
5. HR process to inform IT. Details are contained within the tickets on the helpdesk. Quarterly Security Review has an activity associated with reviewing accounts.
</v>
      </c>
      <c r="N234" s="969" t="str">
        <f>'Pervade Export'!E366</f>
        <v>N/A</v>
      </c>
    </row>
    <row r="235" spans="1:14" ht="270.75" thickBot="1">
      <c r="A235" s="1151"/>
      <c r="B235" s="695" t="s">
        <v>1782</v>
      </c>
      <c r="C235" s="288">
        <f>VLOOKUP(G235,G1:G4:F1:F4,2,TRUE)</f>
        <v>100</v>
      </c>
      <c r="D235" s="792"/>
      <c r="E235" s="351">
        <v>6</v>
      </c>
      <c r="F235" s="340"/>
      <c r="G235" s="353" t="str">
        <f>'Pervade Export'!C367</f>
        <v>Yes</v>
      </c>
      <c r="H235" s="840" t="s">
        <v>1783</v>
      </c>
      <c r="I235" s="841"/>
      <c r="J235" s="841"/>
      <c r="K235" s="841"/>
      <c r="L235" s="1027"/>
      <c r="M235" s="1000" t="str">
        <f>'Pervade Export'!B367</f>
        <v xml:space="preserve">
1. Authentication and Password Standard.docx
Third-Party Access Standard.docx
(A) Gavin  review and ensure that this requirement is covered.
2. Quarterly Security Review has an activity associated with reviewing accounts.
3. Quarterly Security Review has an activity associated with reviewing accounts.
4. Discussions with Gavin Munro.
5. Quarterly Security Review has an activity associated with reviewing accounts.
</v>
      </c>
      <c r="N235" s="969" t="str">
        <f>'Pervade Export'!E367</f>
        <v>N/A</v>
      </c>
    </row>
    <row r="236" spans="1:14" ht="210.75" thickBot="1">
      <c r="A236" s="1151"/>
      <c r="B236" s="699" t="s">
        <v>1784</v>
      </c>
      <c r="C236" s="288">
        <f>VLOOKUP(G236,G1:G4:F1:F4,2,TRUE)</f>
        <v>100</v>
      </c>
      <c r="D236" s="329">
        <f>SUM(C230:C236)/100</f>
        <v>7</v>
      </c>
      <c r="E236" s="400">
        <v>7</v>
      </c>
      <c r="F236" s="340"/>
      <c r="G236" s="353" t="str">
        <f>'Pervade Export'!C368</f>
        <v>Yes</v>
      </c>
      <c r="H236" s="842" t="s">
        <v>1785</v>
      </c>
      <c r="I236" s="843"/>
      <c r="J236" s="843"/>
      <c r="K236" s="843"/>
      <c r="L236" s="1030"/>
      <c r="M236" s="1000" t="str">
        <f>'Pervade Export'!B368</f>
        <v xml:space="preserve">
1. (A) Steve  create draft SLAM.
2. Open evening generic account that is enabled for specific events and restricted to a limited set of functions for students to apply for courses.
This is the only generic account that is in use. All staff and student have uique assigned accounts.
3. Discussions with Gavin Munro.
4. CE+ certification process and Qualys scans provide assurance that there are no generic accounts or common passwords in use.
</v>
      </c>
      <c r="N236" s="969" t="str">
        <f>'Pervade Export'!E368</f>
        <v>N/A</v>
      </c>
    </row>
    <row r="237" spans="1:14" ht="30.75" thickBot="1">
      <c r="A237" s="788" t="s">
        <v>748</v>
      </c>
      <c r="B237" s="789" t="s">
        <v>886</v>
      </c>
      <c r="C237" s="790"/>
      <c r="D237" s="790">
        <f>SUM(C237)</f>
        <v>0</v>
      </c>
      <c r="E237" s="795" t="s">
        <v>1786</v>
      </c>
      <c r="F237" s="796"/>
      <c r="G237" s="795" t="s">
        <v>1483</v>
      </c>
      <c r="H237" s="852"/>
      <c r="I237" s="853"/>
      <c r="J237" s="853"/>
      <c r="K237" s="853"/>
      <c r="L237" s="1031"/>
      <c r="M237" s="1002"/>
      <c r="N237" s="1003"/>
    </row>
    <row r="238" spans="1:14" ht="15.75" thickBot="1">
      <c r="A238" s="1083" t="s">
        <v>970</v>
      </c>
      <c r="B238" s="1084"/>
      <c r="C238" s="274"/>
      <c r="D238" s="274"/>
      <c r="E238" s="1142"/>
      <c r="F238" s="1143"/>
      <c r="G238" s="1143"/>
      <c r="H238" s="1143"/>
      <c r="I238" s="1143"/>
      <c r="J238" s="1143"/>
      <c r="K238" s="1143"/>
      <c r="L238" s="1144"/>
      <c r="M238" s="1143"/>
      <c r="N238" s="1145"/>
    </row>
    <row r="239" spans="1:14" ht="30.75" thickBot="1">
      <c r="A239" s="1148" t="s">
        <v>971</v>
      </c>
      <c r="B239" s="1149"/>
      <c r="C239" s="275"/>
      <c r="D239" s="275"/>
      <c r="E239" s="349" t="s">
        <v>1436</v>
      </c>
      <c r="F239" s="341"/>
      <c r="G239" s="685" t="s">
        <v>1437</v>
      </c>
      <c r="H239" s="342" t="s">
        <v>1438</v>
      </c>
      <c r="I239" s="343" t="s">
        <v>1439</v>
      </c>
      <c r="J239" s="344" t="s">
        <v>1440</v>
      </c>
      <c r="K239" s="343" t="s">
        <v>1441</v>
      </c>
      <c r="L239" s="345" t="s">
        <v>1442</v>
      </c>
      <c r="M239" s="998" t="s">
        <v>1443</v>
      </c>
      <c r="N239" s="998" t="s">
        <v>1444</v>
      </c>
    </row>
    <row r="240" spans="1:14" ht="409.6" thickBot="1">
      <c r="A240" s="1150" t="s">
        <v>743</v>
      </c>
      <c r="B240" s="691" t="s">
        <v>1787</v>
      </c>
      <c r="C240" s="288">
        <f>VLOOKUP(G240,G1:G4:F1:F4,2,TRUE)</f>
        <v>100</v>
      </c>
      <c r="D240" s="791"/>
      <c r="E240" s="309" t="s">
        <v>1788</v>
      </c>
      <c r="F240" s="340"/>
      <c r="G240" s="353" t="str">
        <f>'Pervade Export'!C370</f>
        <v>Yes</v>
      </c>
      <c r="H240" s="840" t="s">
        <v>1789</v>
      </c>
      <c r="I240" s="841"/>
      <c r="J240" s="841"/>
      <c r="K240" s="841"/>
      <c r="L240" s="1027"/>
      <c r="M240" s="1000" t="str">
        <f>'Pervade Export'!B370</f>
        <v xml:space="preserve">
1. For Students, they must change their password on first login and set up MFA.
Staff set their password on first login and set up MFA.
Authentication and Password Standard.docx
(A) Gavin  review documentation
2. New staff starts go through HR, HR will then create a ticket in the helpdesk, and IT will setup accounts. Permissions are assigned through discussions with line manager.
For student accounts, applications go to admissions. Once accepted on to the course details are passed to MIS. MIS then create a record on the Student Records system, and this triggers IDM to create an AD account and add them to the Student OU and the course code OU. 
Third party support accounts, business owners create a helpdesk ticket with the detail and IT create the account that is to be active within a specified timeframe. 
(A) Gavin  check with HR if they have a new start policy.
(A) Steve  create draft SLAM.
3. Usernames and Password standards are configured on Entra, and enforced through Group Policy
Entra - Authentication methods - Password protection.jpg
4. Discussions with Gavin Munro.
5. Entra with SSO. Entra - Authentication methods - Password protection.jpg
</v>
      </c>
      <c r="N240" s="969" t="str">
        <f>'Pervade Export'!E370</f>
        <v>N/A</v>
      </c>
    </row>
    <row r="241" spans="1:14" ht="405.75" thickBot="1">
      <c r="A241" s="1151"/>
      <c r="B241" s="695" t="s">
        <v>1790</v>
      </c>
      <c r="C241" s="288">
        <f>VLOOKUP(G241,G1:G4:F1:F4,2,TRUE)</f>
        <v>100</v>
      </c>
      <c r="D241" s="792"/>
      <c r="E241" s="351">
        <v>2</v>
      </c>
      <c r="F241" s="340"/>
      <c r="G241" s="353" t="str">
        <f>'Pervade Export'!C371</f>
        <v>Yes</v>
      </c>
      <c r="H241" s="840" t="s">
        <v>1791</v>
      </c>
      <c r="I241" s="841"/>
      <c r="J241" s="841"/>
      <c r="K241" s="841"/>
      <c r="L241" s="1027"/>
      <c r="M241" s="1000" t="str">
        <f>'Pervade Export'!B371</f>
        <v xml:space="preserve">
1. Entra authentication and access logs. 
(A) Gavin - ROPA and Information Asset Register.
2. AD Group permissions manage access to M365, local drives, shares and staff portal access.
For non-IT managed services, e.g. Finance, this is managed by the Business owner.
(A) Gavin  find out about third party services and how the business owners manage this.
3. Authentication and Password Standard.docx
(A) Gavin  to review
4. Authentication and Password Standard.docx
Entra - Authentication methods - Password protection.jpg
5. CE+ certification process and Qualys scans provide assurance that there are no generic accounts or common passwords in use. 
(OFI) Third party penetration testing
6. HR provide TES Develop (external training provider) online training. 
</v>
      </c>
      <c r="N241" s="969" t="str">
        <f>'Pervade Export'!E371</f>
        <v>N/A</v>
      </c>
    </row>
    <row r="242" spans="1:14" ht="315.75" thickBot="1">
      <c r="A242" s="1151"/>
      <c r="B242" s="695" t="s">
        <v>1792</v>
      </c>
      <c r="C242" s="288">
        <f>VLOOKUP(G242,G1:G4:F1:F4,2,TRUE)</f>
        <v>100</v>
      </c>
      <c r="D242" s="792"/>
      <c r="E242" s="351">
        <v>3</v>
      </c>
      <c r="F242" s="340"/>
      <c r="G242" s="353" t="str">
        <f>'Pervade Export'!C372</f>
        <v>Yes</v>
      </c>
      <c r="H242" s="840" t="s">
        <v>1793</v>
      </c>
      <c r="I242" s="841"/>
      <c r="J242" s="841"/>
      <c r="K242" s="841"/>
      <c r="L242" s="1027"/>
      <c r="M242" s="1000" t="str">
        <f>'Pervade Export'!B372</f>
        <v xml:space="preserve">1. Entra sign in and audit logs provide this information.
2. IT staff only have admin accounts. All accounts including admin accounts have MFA. All services use SSO. Users are placed in AD Groups with grant privilege access. 
3. Authentication and Password Standard.docx
(A) Gavin  to review
4. The Microsoft Authenticator app, SMS, and hardware tokens are used. 
5. CE+ certification process and Qualys scans provide assurance that there are no generic accounts or common passwords in use. 
(OFI) Third party penetration testing
6. HR provide TES Develop (external training provider) online training. 
(A) Gavin  request report from HR
</v>
      </c>
      <c r="N242" s="969" t="str">
        <f>'Pervade Export'!E372</f>
        <v>N/A</v>
      </c>
    </row>
    <row r="243" spans="1:14" ht="240.75" thickBot="1">
      <c r="A243" s="1156"/>
      <c r="B243" s="695" t="s">
        <v>1794</v>
      </c>
      <c r="C243" s="288">
        <f>VLOOKUP(G243,G1:G4:F1:F4,2,TRUE)</f>
        <v>0</v>
      </c>
      <c r="D243" s="322">
        <f>SUM(C240:C243)/100</f>
        <v>3</v>
      </c>
      <c r="E243" s="352">
        <v>4</v>
      </c>
      <c r="F243" s="340"/>
      <c r="G243" s="353" t="str">
        <f>'Pervade Export'!C373</f>
        <v>No</v>
      </c>
      <c r="H243" s="840" t="s">
        <v>1795</v>
      </c>
      <c r="I243" s="841"/>
      <c r="J243" s="841"/>
      <c r="K243" s="841"/>
      <c r="L243" s="1027"/>
      <c r="M243" s="1000" t="str">
        <f>'Pervade Export'!B373</f>
        <v>(A) Gavin  to discuss with Marketing about this whole section.</v>
      </c>
      <c r="N243" s="969" t="str">
        <f>'Pervade Export'!E373</f>
        <v>N/A</v>
      </c>
    </row>
    <row r="244" spans="1:14" ht="285.75" thickBot="1">
      <c r="A244" s="1154" t="s">
        <v>748</v>
      </c>
      <c r="B244" s="690" t="s">
        <v>1796</v>
      </c>
      <c r="C244" s="970">
        <f>VLOOKUP(G244,G1:G4:F1:F4,2,TRUE)</f>
        <v>0</v>
      </c>
      <c r="D244" s="791"/>
      <c r="E244" s="348" t="s">
        <v>1797</v>
      </c>
      <c r="F244" s="340"/>
      <c r="G244" s="968" t="str">
        <f>'Pervade Export'!C374</f>
        <v>No</v>
      </c>
      <c r="H244" s="840" t="s">
        <v>1798</v>
      </c>
      <c r="I244" s="841"/>
      <c r="J244" s="841"/>
      <c r="K244" s="841"/>
      <c r="L244" s="1027"/>
      <c r="M244" s="1000" t="str">
        <f>'Pervade Export'!B374</f>
        <v>No - MFA project</v>
      </c>
      <c r="N244" s="969" t="str">
        <f>'Pervade Export'!E374</f>
        <v>N/A</v>
      </c>
    </row>
    <row r="245" spans="1:14" ht="240.75" thickBot="1">
      <c r="A245" s="1155"/>
      <c r="B245" s="690" t="s">
        <v>1799</v>
      </c>
      <c r="C245" s="971">
        <f>VLOOKUP(G245,G1:G4:F1:F4,2,TRUE)</f>
        <v>0</v>
      </c>
      <c r="D245" s="792"/>
      <c r="E245" s="311">
        <v>2</v>
      </c>
      <c r="F245" s="340"/>
      <c r="G245" s="968" t="str">
        <f>'Pervade Export'!C375</f>
        <v>No</v>
      </c>
      <c r="H245" s="840" t="s">
        <v>1800</v>
      </c>
      <c r="I245" s="841"/>
      <c r="J245" s="841"/>
      <c r="K245" s="841"/>
      <c r="L245" s="1027"/>
      <c r="M245" s="1000" t="str">
        <f>'Pervade Export'!B375</f>
        <v>No - in draft form, need approved</v>
      </c>
      <c r="N245" s="969" t="str">
        <f>'Pervade Export'!E375</f>
        <v>N/A</v>
      </c>
    </row>
    <row r="246" spans="1:14" ht="270.75" thickBot="1">
      <c r="A246" s="1155"/>
      <c r="B246" s="690" t="s">
        <v>1801</v>
      </c>
      <c r="C246" s="972">
        <f>VLOOKUP(G246,G1:G4:F1:F4,2,TRUE)</f>
        <v>0</v>
      </c>
      <c r="D246" s="323">
        <f>SUM(C244:C246)/100</f>
        <v>0</v>
      </c>
      <c r="E246" s="312">
        <v>3</v>
      </c>
      <c r="F246" s="340"/>
      <c r="G246" s="978" t="str">
        <f>'Pervade Export'!C376</f>
        <v>No</v>
      </c>
      <c r="H246" s="842" t="s">
        <v>1802</v>
      </c>
      <c r="I246" s="843"/>
      <c r="J246" s="843"/>
      <c r="K246" s="843"/>
      <c r="L246" s="1027"/>
      <c r="M246" s="1000" t="str">
        <f>'Pervade Export'!B376</f>
        <v>No - Graylog project</v>
      </c>
      <c r="N246" s="969" t="str">
        <f>'Pervade Export'!E376</f>
        <v>N/A</v>
      </c>
    </row>
    <row r="247" spans="1:14" ht="15.75" thickBot="1">
      <c r="A247" s="1083" t="s">
        <v>979</v>
      </c>
      <c r="B247" s="1084"/>
      <c r="C247" s="274"/>
      <c r="D247" s="274"/>
      <c r="E247" s="1142"/>
      <c r="F247" s="1143"/>
      <c r="G247" s="1143"/>
      <c r="H247" s="1143"/>
      <c r="I247" s="1143"/>
      <c r="J247" s="1143"/>
      <c r="K247" s="1143"/>
      <c r="L247" s="1144"/>
      <c r="M247" s="1143"/>
      <c r="N247" s="1145"/>
    </row>
    <row r="248" spans="1:14" ht="30.75" thickBot="1">
      <c r="A248" s="1148" t="s">
        <v>980</v>
      </c>
      <c r="B248" s="1149"/>
      <c r="C248" s="275"/>
      <c r="D248" s="275"/>
      <c r="E248" s="349" t="s">
        <v>1436</v>
      </c>
      <c r="F248" s="341"/>
      <c r="G248" s="685" t="s">
        <v>1437</v>
      </c>
      <c r="H248" s="342" t="s">
        <v>1438</v>
      </c>
      <c r="I248" s="343" t="s">
        <v>1439</v>
      </c>
      <c r="J248" s="344" t="s">
        <v>1440</v>
      </c>
      <c r="K248" s="343" t="s">
        <v>1441</v>
      </c>
      <c r="L248" s="345" t="s">
        <v>1442</v>
      </c>
      <c r="M248" s="998" t="s">
        <v>1443</v>
      </c>
      <c r="N248" s="998" t="s">
        <v>1444</v>
      </c>
    </row>
    <row r="249" spans="1:14" ht="409.6" thickBot="1">
      <c r="A249" s="1151" t="s">
        <v>743</v>
      </c>
      <c r="B249" s="695" t="s">
        <v>1803</v>
      </c>
      <c r="C249" s="288">
        <f>VLOOKUP(G249,G1:G4:F1:F4,2,TRUE)</f>
        <v>100</v>
      </c>
      <c r="D249" s="861"/>
      <c r="E249" s="309" t="s">
        <v>1804</v>
      </c>
      <c r="F249" s="340"/>
      <c r="G249" s="353" t="str">
        <f>'Pervade Export'!C377</f>
        <v>Yes</v>
      </c>
      <c r="H249" s="840" t="s">
        <v>1805</v>
      </c>
      <c r="I249" s="841"/>
      <c r="J249" s="841"/>
      <c r="K249" s="841"/>
      <c r="L249" s="1027"/>
      <c r="M249" s="1000" t="str">
        <f>'Pervade Export'!B377</f>
        <v xml:space="preserve">
1. IT Admins only get special permissions, occassionaly third part users for management and maintenance.
04 POLICY People and Access Management.docx
(A) Gavin to review
(A) Gavin to create procedure
2. All this information is maintained within AD user groups.
3. Quarterly Security Review checks to see that permission is still required and removed if no longer necessary.
4. Helpdesk request is created with the details of permissions needed, access details and time needed for that access.
5. TES training is mandatory for all staff on Cyber and Data Protection. Limited number of IT Staff members are able to grant privileged access,  no official training but the steps to complete are known. 
(A) Gavin  create procedure for granting privileged access
6. Privileged access is managed through AD Groups. This provides RBAC technical policies. Conditional Access Policy on Entra defines authentication standards.
7. Incidents are recorded in the Teams Cyber Resilience Group. All incidents are also in the Helpdesk. Reports are created after incidents which are held in the Cyber Resilience Teams channel.
Advisories and Incidents
8. (OFI) Attestation from requestor to be added into the approval process that accepts the additional risk and ensures that the account holder will abide by SLC policies.
</v>
      </c>
      <c r="N249" s="969" t="str">
        <f>'Pervade Export'!E377</f>
        <v>N/A</v>
      </c>
    </row>
    <row r="250" spans="1:14" ht="409.6" thickBot="1">
      <c r="A250" s="1151"/>
      <c r="B250" s="695" t="s">
        <v>1806</v>
      </c>
      <c r="C250" s="288">
        <f>VLOOKUP(G250,G1:G4:F1:F4,2,TRUE)</f>
        <v>100</v>
      </c>
      <c r="D250" s="792"/>
      <c r="E250" s="351">
        <v>2</v>
      </c>
      <c r="F250" s="340"/>
      <c r="G250" s="353" t="str">
        <f>'Pervade Export'!C378</f>
        <v>Yes</v>
      </c>
      <c r="H250" s="840" t="s">
        <v>1807</v>
      </c>
      <c r="I250" s="841"/>
      <c r="J250" s="841"/>
      <c r="K250" s="841"/>
      <c r="L250" s="1027"/>
      <c r="M250" s="1000" t="str">
        <f>'Pervade Export'!B378</f>
        <v xml:space="preserve">
1. IT Admins only get special permissions, occassionaly third part users for management and maintenance.
04 POLICY People and Access Management.docx
(A) Gavin to review
(A) Gavin to create procedure
2. All this information is maintained within AD user groups.
3. Helpdesk request is created with the details of permissions needed, access details and time needed for that access.
4. Quarterly Security Review checks to see that permission is still required and removed if no longer necessary.
6. Retention Policy https://www.slc.ac.uk/footer/data-protection/. The Helpdesk request ticket details the access rights and timeframe for access. The Quarterly Security Review will discover any no longer required permissions that are not automatically revoked.
7. TES training is mandatory for all staff on Cyber and Data Protection. Limited number of IT Staff members are able to grant privileged access,  no official training but the steps to complete are known. 
(A) Gavin  create procedure for granting privileged access
8. Incidents are recorded in the Teams Cyber Resilience Group. All incidents are also in the Helpdesk. Reports are created after incidents which are held in the Cyber Resilience Teams channel.
Advisories and Incidents
9. Quarterly Security Review checks to see that permission is still required and removed if no longer necessary.
</v>
      </c>
      <c r="N250" s="969" t="str">
        <f>'Pervade Export'!E378</f>
        <v>N/A</v>
      </c>
    </row>
    <row r="251" spans="1:14" ht="409.6" thickBot="1">
      <c r="A251" s="1151"/>
      <c r="B251" s="695" t="s">
        <v>1808</v>
      </c>
      <c r="C251" s="288">
        <f>VLOOKUP(G251,G1:G4:F1:F4,2,TRUE)</f>
        <v>100</v>
      </c>
      <c r="D251" s="792"/>
      <c r="E251" s="351">
        <v>3</v>
      </c>
      <c r="F251" s="340"/>
      <c r="G251" s="353" t="str">
        <f>'Pervade Export'!C379</f>
        <v>Yes</v>
      </c>
      <c r="H251" s="840" t="s">
        <v>1809</v>
      </c>
      <c r="I251" s="841"/>
      <c r="J251" s="841"/>
      <c r="K251" s="841"/>
      <c r="L251" s="1027"/>
      <c r="M251" s="1000" t="str">
        <f>'Pervade Export'!B379</f>
        <v xml:space="preserve">
1. IT Admins only get special permissions, occassionaly third part users for management and maintenance.
04 POLICY People and Access Management.docx
(A) Gavin to review
(A) Gavin to create procedure
2. All this information is maintained within AD user groups.
3. Helpdesk request is created with the details of permissions needed, access details and time needed for that access.
4. Quarterly Security Review checks to see that permission is still required and removed if no longer necessary.
5. Retention Policy https://www.slc.ac.uk/footer/data-protection/. The Helpdesk request ticket details the access rights and timeframe for access. The Quarterly Security Review will discover any no longer required permissions that are not automatically revoked.
6. Incidents are recorded in the Teams Cyber Resilience Group. All incidents are also in the Helpdesk. Reports are created after incidents which are held in the Cyber Resilience Teams channel.
Advisories and Incidents
7. Quarterly Security Review checks to see that permission is still required and removed if no longer necessary.
8. Quarterly Security Review checks to see that permission is still required and removed if no longer necessary.
9. Quarterly Security Review checks to see that permission is still required and removed if no longer necessary.
</v>
      </c>
      <c r="N251" s="969" t="str">
        <f>'Pervade Export'!E379</f>
        <v>N/A</v>
      </c>
    </row>
    <row r="252" spans="1:14" ht="409.6" thickBot="1">
      <c r="A252" s="1151"/>
      <c r="B252" s="695" t="s">
        <v>1810</v>
      </c>
      <c r="C252" s="288">
        <f>VLOOKUP(G252,G1:G4:F1:F4,2,TRUE)</f>
        <v>0</v>
      </c>
      <c r="D252" s="792"/>
      <c r="E252" s="352">
        <v>4</v>
      </c>
      <c r="F252" s="340"/>
      <c r="G252" s="353" t="str">
        <f>'Pervade Export'!C380</f>
        <v>No</v>
      </c>
      <c r="H252" s="840" t="s">
        <v>1811</v>
      </c>
      <c r="I252" s="841"/>
      <c r="J252" s="841"/>
      <c r="K252" s="841"/>
      <c r="L252" s="1027"/>
      <c r="M252" s="1000" t="str">
        <f>'Pervade Export'!B380</f>
        <v xml:space="preserve">
1. 04 POLICY People and Access Management.docx
(A) Gavin to review
2. Entra / AD logs maintain all this information.
3. Helpdesk tickets logs who has been granted privileged access. Entra configuration manages the authentication methods. 
4. Entra technical policies are in place. No other documentation.
(OFI) Create standard documentation that details the configuration of the authentication Entra system.
5. SLC FAQ on how to use MFA.
TES training is mandatory for all staff on Cyber and Data Protection. 
6. Incidents are recorded in the Teams Cyber Resilience Group. All incidents are also in the Helpdesk. Reports are created after incidents which are held in the Cyber Resilience Teams channel.
Advisories and Incidents
7. Quarterly Security Review checks to see that MFA is being used on systems that can support it and systems that dont are reviewed and mitigations discussed.
8. Quarterly Security Review checks to see that MFA is being used on systems that can support it and systems that dont are reviewed and mitigations discussed.
</v>
      </c>
      <c r="N252" s="969" t="str">
        <f>'Pervade Export'!E380</f>
        <v>N/A</v>
      </c>
    </row>
    <row r="253" spans="1:14" ht="409.6" thickBot="1">
      <c r="A253" s="1151"/>
      <c r="B253" s="695" t="s">
        <v>1812</v>
      </c>
      <c r="C253" s="288">
        <f>VLOOKUP(G253,G1:G4:F1:F4,2,TRUE)</f>
        <v>100</v>
      </c>
      <c r="D253" s="792"/>
      <c r="E253" s="351">
        <v>5</v>
      </c>
      <c r="F253" s="340"/>
      <c r="G253" s="353" t="str">
        <f>'Pervade Export'!C381</f>
        <v>Yes</v>
      </c>
      <c r="H253" s="840" t="s">
        <v>1813</v>
      </c>
      <c r="I253" s="841"/>
      <c r="J253" s="841"/>
      <c r="K253" s="841"/>
      <c r="L253" s="1027"/>
      <c r="M253" s="1000" t="str">
        <f>'Pervade Export'!B381</f>
        <v xml:space="preserve">
1. 04 POLICY People and Access Management.docx
(A) Gavin to review
2. Entra / AD logs maintain all this information.
3. Helpdesk tickets logs who has been granted privileged access. Entra configuration manages the authentication methods. 
4. 04 POLICY People and Access Management.docx
(A) Gavin to review
Entra technical policies are in place. No other documentation.
(OFI) Create standard documentation that details the configuration of the authentication Entra system.
5. TES training is mandatory for all staff on Cyber and Data Protection.
6. Incidents are recorded in the Teams Cyber Resilience Group. All incidents are also in the Helpdesk. Reports are created after incidents which are held in the Cyber Resilience Teams channel.
Advisories and Incidents
7. Quarterly Security Review checks the access control system, including assessments of the restriction of access to sensitive information and services to authorised, known, and individually referenced users or systems. 
8. Cyber Audit 
(A) Gavin  ask Chris about the latest audit findings
</v>
      </c>
      <c r="N253" s="969" t="str">
        <f>'Pervade Export'!E381</f>
        <v>N/A</v>
      </c>
    </row>
    <row r="254" spans="1:14" ht="409.6" thickBot="1">
      <c r="A254" s="1151"/>
      <c r="B254" s="699" t="s">
        <v>1814</v>
      </c>
      <c r="C254" s="288">
        <f>VLOOKUP(G254,G1:G4:F1:F4,2,TRUE)</f>
        <v>0</v>
      </c>
      <c r="D254" s="329">
        <f>SUM(C249:C254)/100</f>
        <v>4</v>
      </c>
      <c r="E254" s="352">
        <v>6</v>
      </c>
      <c r="F254" s="340"/>
      <c r="G254" s="353" t="str">
        <f>'Pervade Export'!C382</f>
        <v>No</v>
      </c>
      <c r="H254" s="840" t="s">
        <v>1815</v>
      </c>
      <c r="I254" s="841"/>
      <c r="J254" s="841"/>
      <c r="K254" s="841"/>
      <c r="L254" s="1027"/>
      <c r="M254" s="1000" t="str">
        <f>'Pervade Export'!B382</f>
        <v xml:space="preserve">
1. Training Document for Accessing and Using Security Logs.docx
(A) Gavin  to review 
2. Entra / AD logs maintain all this information.
3. This is managed with Admin accounts. All admin accounts are assigned to IT Personnel and are granted on role-based requirements.
4. Retention Policy details the Audit logs. Acceptable Use Policy specifies that monitoring for security is done. 
5. Training Document for Accessing and Using Security Logs.docx
(A) Gavin  to review 
6. Incidents are recorded in the Teams Cyber Resilience Group. All incidents are also in the Helpdesk. Reports are created after incidents which are held in the Cyber Resilience Teams channel.
Advisories and Incidents
7. Quarterly Security Review looks at the access control system for logging data, including assessments of the restriction of access to logging data to those with a business need. 
8. Cyber Audit 
(A) Gavin  ask Chris about the latest audit findings
</v>
      </c>
      <c r="N254" s="969" t="str">
        <f>'Pervade Export'!E382</f>
        <v>N/A</v>
      </c>
    </row>
    <row r="255" spans="1:14" ht="390.75" thickBot="1">
      <c r="A255" s="1154" t="s">
        <v>748</v>
      </c>
      <c r="B255" s="697" t="s">
        <v>1816</v>
      </c>
      <c r="C255" s="970">
        <f>VLOOKUP(G255,G1:G4:F1:F4,2,TRUE)</f>
        <v>100</v>
      </c>
      <c r="D255" s="791"/>
      <c r="E255" s="310" t="s">
        <v>1817</v>
      </c>
      <c r="F255" s="340"/>
      <c r="G255" s="968" t="str">
        <f>'Pervade Export'!C383</f>
        <v>Yes</v>
      </c>
      <c r="H255" s="840" t="s">
        <v>1818</v>
      </c>
      <c r="I255" s="841"/>
      <c r="J255" s="841"/>
      <c r="K255" s="841"/>
      <c r="L255" s="1027"/>
      <c r="M255" s="1000" t="str">
        <f>'Pervade Export'!B383</f>
        <v>Yes, AD and network segmentation.</v>
      </c>
      <c r="N255" s="969" t="str">
        <f>'Pervade Export'!E383</f>
        <v>N/A</v>
      </c>
    </row>
    <row r="256" spans="1:14" ht="409.6" thickBot="1">
      <c r="A256" s="1155"/>
      <c r="B256" s="692" t="s">
        <v>1819</v>
      </c>
      <c r="C256" s="971">
        <f>VLOOKUP(G256,G1:G4:F1:F4,2,TRUE)</f>
        <v>100</v>
      </c>
      <c r="D256" s="792"/>
      <c r="E256" s="311">
        <v>2</v>
      </c>
      <c r="F256" s="340"/>
      <c r="G256" s="968" t="str">
        <f>'Pervade Export'!C384</f>
        <v>Yes</v>
      </c>
      <c r="H256" s="840" t="s">
        <v>1820</v>
      </c>
      <c r="I256" s="841"/>
      <c r="J256" s="841"/>
      <c r="K256" s="841"/>
      <c r="L256" s="1027"/>
      <c r="M256" s="1000" t="str">
        <f>'Pervade Export'!B384</f>
        <v>Yes, AD and network segmentation.</v>
      </c>
      <c r="N256" s="969" t="str">
        <f>'Pervade Export'!E384</f>
        <v>N/A</v>
      </c>
    </row>
    <row r="257" spans="1:14" ht="409.6" thickBot="1">
      <c r="A257" s="1155"/>
      <c r="B257" s="692" t="s">
        <v>1821</v>
      </c>
      <c r="C257" s="971">
        <f>VLOOKUP(G257,G1:G4:F1:F4,2,TRUE)</f>
        <v>0</v>
      </c>
      <c r="D257" s="792"/>
      <c r="E257" s="311">
        <v>3</v>
      </c>
      <c r="F257" s="340"/>
      <c r="G257" s="968" t="str">
        <f>'Pervade Export'!C385</f>
        <v>No</v>
      </c>
      <c r="H257" s="840" t="s">
        <v>1822</v>
      </c>
      <c r="I257" s="841"/>
      <c r="J257" s="841"/>
      <c r="K257" s="841"/>
      <c r="L257" s="1027"/>
      <c r="M257" s="1000" t="str">
        <f>'Pervade Export'!B385</f>
        <v>No - Graylog project</v>
      </c>
      <c r="N257" s="969" t="str">
        <f>'Pervade Export'!E385</f>
        <v>N/A</v>
      </c>
    </row>
    <row r="258" spans="1:14" ht="180.75" thickBot="1">
      <c r="A258" s="1155"/>
      <c r="B258" s="692" t="s">
        <v>1823</v>
      </c>
      <c r="C258" s="971">
        <f>VLOOKUP(G258,G1:G4:F1:F4,2,TRUE)</f>
        <v>0</v>
      </c>
      <c r="D258" s="792"/>
      <c r="E258" s="311">
        <v>4</v>
      </c>
      <c r="F258" s="340"/>
      <c r="G258" s="968" t="str">
        <f>'Pervade Export'!C386</f>
        <v>No</v>
      </c>
      <c r="H258" s="840" t="s">
        <v>1824</v>
      </c>
      <c r="I258" s="841"/>
      <c r="J258" s="841"/>
      <c r="K258" s="841"/>
      <c r="L258" s="1027"/>
      <c r="M258" s="1000" t="str">
        <f>'Pervade Export'!B386</f>
        <v>No</v>
      </c>
      <c r="N258" s="969" t="str">
        <f>'Pervade Export'!E386</f>
        <v>N/A</v>
      </c>
    </row>
    <row r="259" spans="1:14" ht="180.75" thickBot="1">
      <c r="A259" s="1155"/>
      <c r="B259" s="692" t="s">
        <v>1825</v>
      </c>
      <c r="C259" s="971">
        <f>VLOOKUP(G259,G1:G4:F1:F4,2,TRUE)</f>
        <v>100</v>
      </c>
      <c r="D259" s="792"/>
      <c r="E259" s="311">
        <v>5</v>
      </c>
      <c r="F259" s="340"/>
      <c r="G259" s="968" t="str">
        <f>'Pervade Export'!C387</f>
        <v>Yes</v>
      </c>
      <c r="H259" s="840" t="s">
        <v>1826</v>
      </c>
      <c r="I259" s="841"/>
      <c r="J259" s="841"/>
      <c r="K259" s="841"/>
      <c r="L259" s="1027"/>
      <c r="M259" s="1000" t="str">
        <f>'Pervade Export'!B387</f>
        <v>Yes, AD Group Policy. Reviewed at Security Review.</v>
      </c>
      <c r="N259" s="969" t="str">
        <f>'Pervade Export'!E387</f>
        <v>N/A</v>
      </c>
    </row>
    <row r="260" spans="1:14" ht="225.75" thickBot="1">
      <c r="A260" s="1155"/>
      <c r="B260" s="213" t="s">
        <v>1827</v>
      </c>
      <c r="C260" s="972">
        <f>VLOOKUP(G260,G1:G4:F1:F4,2,TRUE)</f>
        <v>100</v>
      </c>
      <c r="D260" s="323">
        <f>SUM(C255:C260)/100</f>
        <v>4</v>
      </c>
      <c r="E260" s="312">
        <v>6</v>
      </c>
      <c r="F260" s="340"/>
      <c r="G260" s="978" t="str">
        <f>'Pervade Export'!C388</f>
        <v>Yes</v>
      </c>
      <c r="H260" s="842" t="s">
        <v>1828</v>
      </c>
      <c r="I260" s="843"/>
      <c r="J260" s="843"/>
      <c r="K260" s="843"/>
      <c r="L260" s="1027"/>
      <c r="M260" s="1000" t="str">
        <f>'Pervade Export'!B388</f>
        <v>Yes, GitHub branching</v>
      </c>
      <c r="N260" s="969" t="str">
        <f>'Pervade Export'!E388</f>
        <v>N/A</v>
      </c>
    </row>
    <row r="261" spans="1:14" ht="15.75" thickBot="1">
      <c r="A261" s="1083" t="s">
        <v>993</v>
      </c>
      <c r="B261" s="1084"/>
      <c r="C261" s="274"/>
      <c r="D261" s="274"/>
      <c r="E261" s="1142"/>
      <c r="F261" s="1143"/>
      <c r="G261" s="1143"/>
      <c r="H261" s="1143"/>
      <c r="I261" s="1143"/>
      <c r="J261" s="1143"/>
      <c r="K261" s="1143"/>
      <c r="L261" s="1144"/>
      <c r="M261" s="1143"/>
      <c r="N261" s="1145"/>
    </row>
    <row r="262" spans="1:14" ht="30.75" thickBot="1">
      <c r="A262" s="1148" t="s">
        <v>994</v>
      </c>
      <c r="B262" s="1149"/>
      <c r="C262" s="275"/>
      <c r="D262" s="275"/>
      <c r="E262" s="349" t="s">
        <v>1436</v>
      </c>
      <c r="F262" s="341"/>
      <c r="G262" s="685" t="s">
        <v>1437</v>
      </c>
      <c r="H262" s="342" t="s">
        <v>1438</v>
      </c>
      <c r="I262" s="343" t="s">
        <v>1439</v>
      </c>
      <c r="J262" s="344" t="s">
        <v>1440</v>
      </c>
      <c r="K262" s="343" t="s">
        <v>1441</v>
      </c>
      <c r="L262" s="345" t="s">
        <v>1442</v>
      </c>
      <c r="M262" s="998" t="s">
        <v>1443</v>
      </c>
      <c r="N262" s="998" t="s">
        <v>1444</v>
      </c>
    </row>
    <row r="263" spans="1:14" ht="409.6" thickBot="1">
      <c r="A263" s="1150" t="s">
        <v>743</v>
      </c>
      <c r="B263" s="691" t="s">
        <v>1829</v>
      </c>
      <c r="C263" s="288">
        <f>VLOOKUP(G263,G1:G4:F1:F4,2,TRUE)</f>
        <v>100</v>
      </c>
      <c r="D263" s="791"/>
      <c r="E263" s="309" t="s">
        <v>1830</v>
      </c>
      <c r="F263" s="340"/>
      <c r="G263" s="353" t="str">
        <f>'Pervade Export'!C389</f>
        <v>Yes</v>
      </c>
      <c r="H263" s="840" t="s">
        <v>1831</v>
      </c>
      <c r="I263" s="841"/>
      <c r="J263" s="841"/>
      <c r="K263" s="841"/>
      <c r="L263" s="1027"/>
      <c r="M263" s="1000" t="str">
        <f>'Pervade Export'!B389</f>
        <v xml:space="preserve">
1. Only IT support have Admin accounts.
Authentication and Password Standard.docx
(A) Gavin  to review, customise and add in appropriate use of admin account details.
2. Entra sign in an audit logs hold this data.
3. Entra sign in an audit logs hold this data. Currently reviewed at the Quarterly Security Review.
(A) Gavin  look into Azure Monitoring for alerting on admin account use
4. Microsoft Defender does risky user sign in which includes admin accounts.
(A) Gavin  look into Azure Monitoring for alerting on admin account use
5. Only IT support have Admin accounts. HR notifies that a member of staff is leaving, if they have an admin account then IT will remove access.
(A) Steve  create draft SLAM.
6. Third-party admin accounts access are recorded in the Helpdesk.
IT admin accounts are created for admin tasks.
(A) Steve  create draft SLAM. - Admin account request process.
7. All admin accounts are managed in Entra, protected by MFA. All laptops have BitLocker encryption installed and enabled. 
8. Currently reviewed at the Quarterly Security Review to determine is they are still required.
(A) Steve  create draft SLAM. - Admin account request process.
9. Microsoft Defender does risky user sign in which includes admin accounts.
(A) Gavin  look into Azure Monitoring for alerting on admin account use
</v>
      </c>
      <c r="N263" s="969" t="str">
        <f>'Pervade Export'!E389</f>
        <v>N/A</v>
      </c>
    </row>
    <row r="264" spans="1:14" ht="409.6" thickBot="1">
      <c r="A264" s="1151"/>
      <c r="B264" s="695" t="s">
        <v>1832</v>
      </c>
      <c r="C264" s="288">
        <f>VLOOKUP(G264,G1:G4:F1:F4,2,TRUE)</f>
        <v>100</v>
      </c>
      <c r="D264" s="792"/>
      <c r="E264" s="351">
        <v>2</v>
      </c>
      <c r="F264" s="340"/>
      <c r="G264" s="353" t="str">
        <f>'Pervade Export'!C390</f>
        <v>Yes</v>
      </c>
      <c r="H264" s="840" t="s">
        <v>1833</v>
      </c>
      <c r="I264" s="841"/>
      <c r="J264" s="841"/>
      <c r="K264" s="841"/>
      <c r="L264" s="1027"/>
      <c r="M264" s="1000" t="str">
        <f>'Pervade Export'!B390</f>
        <v xml:space="preserve">
1. Only IT support have Admin accounts.
Authentication and Password Standard.docx
(A) Gavin  to review, customise and add in appropriate use of admin account details.
2. AD Group Policy as evidence of password standards.
(A) Gavin - Screenshots
3. Entra logs hold this information.
4. Microsoft Defender does risky user sign in which includes admin accounts.
(A) Gavin  look into Azure Monitoring for alerting on admin account use
5. Admin account passwords are changed once a year. Accounts locked out after 10 failed attempts.
6. Passwords are secured within Microsoft Entra.
7. Passwords are secured within Microsoft Entra. Jisc reports of account details found on the internet/dark web.  
8. HR provide TES Develop (external training provider) online training. 
9. Entra logs hold this information.
10. Microsoft Defender does risky user sign in which includes admin accounts.
(A) Gavin  look into Azure Monitoring for alerting on admin account use
</v>
      </c>
      <c r="N264" s="969" t="str">
        <f>'Pervade Export'!E390</f>
        <v>N/A</v>
      </c>
    </row>
    <row r="265" spans="1:14" ht="409.6" thickBot="1">
      <c r="A265" s="1151"/>
      <c r="B265" s="695" t="s">
        <v>1834</v>
      </c>
      <c r="C265" s="288">
        <f>VLOOKUP(G265,G1:G4:F1:F4,2,TRUE)</f>
        <v>100</v>
      </c>
      <c r="D265" s="792"/>
      <c r="E265" s="351">
        <v>3</v>
      </c>
      <c r="F265" s="340"/>
      <c r="G265" s="353" t="str">
        <f>'Pervade Export'!C391</f>
        <v>Yes</v>
      </c>
      <c r="H265" s="840" t="s">
        <v>1835</v>
      </c>
      <c r="I265" s="841"/>
      <c r="J265" s="841"/>
      <c r="K265" s="841"/>
      <c r="L265" s="1027"/>
      <c r="M265" s="1000" t="str">
        <f>'Pervade Export'!B391</f>
        <v xml:space="preserve">
1. Only IT support have Admin accounts.
Authentication and Password Standard.docx
(A) Gavin  to review, customise and add in appropriate use of admin account details.
2. There is a staff internet group what restricts access to the internet. 
(A) Gavin  check that admin accounts are not in this group
3. Entra logs hold this information.
4. Quarterly Security Review looks at the access control system for admin account logging data for inappropriate use.
5. Quarterly Security Review looks at the access control system for admin account logging data for compliance.
6. Included as part of IT Technicians Team Brief.
7. Microsoft Defender does risky user sign in which includes admin accounts.
(A) Gavin  look into Azure Monitoring for alerting on admin account use
8. Microsoft Defender does risky user sign in which includes admin accounts.
(A) Gavin  look into Azure Monitoring for alerting on admin account use
9. Microsoft alert sent to the Helpdesk where a ticket is created, and an investigation started.
</v>
      </c>
      <c r="N265" s="969" t="str">
        <f>'Pervade Export'!E391</f>
        <v>N/A</v>
      </c>
    </row>
    <row r="266" spans="1:14" ht="409.6" thickBot="1">
      <c r="A266" s="1156"/>
      <c r="B266" s="695" t="s">
        <v>1836</v>
      </c>
      <c r="C266" s="288">
        <f>VLOOKUP(G266,G1:G4:F1:F4,2,TRUE)</f>
        <v>100</v>
      </c>
      <c r="D266" s="322">
        <f>SUM(C263:C266)/100</f>
        <v>4</v>
      </c>
      <c r="E266" s="352">
        <v>4</v>
      </c>
      <c r="F266" s="340"/>
      <c r="G266" s="353" t="str">
        <f>'Pervade Export'!C392</f>
        <v>Yes</v>
      </c>
      <c r="H266" s="840" t="s">
        <v>1837</v>
      </c>
      <c r="I266" s="841"/>
      <c r="J266" s="841"/>
      <c r="K266" s="841"/>
      <c r="L266" s="1027"/>
      <c r="M266" s="1000" t="str">
        <f>'Pervade Export'!B392</f>
        <v xml:space="preserve">
1. Only IT support have Admin accounts.
Authentication and Password Standard.docx
(A) Gavin  to review, customise and add in appropriate use of admin account details.
2. There is a staff internet group what restricts access to the internet. 
(A) Gavin  check that admin accounts are not in this group
3. Entra logs hold this information.
4. CE+ certifications checks this. 
5. Quarterly Security Review looks at the access control system for admin account logging data for compliance.
6. Included as part of IT Technicians Team Brief.
7. Microsoft Defender does risky user sign in which includes admin accounts.
(A) Gavin  look into Azure Monitoring for alerting on admin account use
8. Microsoft Defender does risky user sign in which includes admin accounts.
(A) Gavin  look into Azure Monitoring for alerting on admin account use
9. Microsoft alert sent to the Helpdesk where a ticket is created and an investigation started.
</v>
      </c>
      <c r="N266" s="969" t="str">
        <f>'Pervade Export'!E392</f>
        <v>N/A</v>
      </c>
    </row>
    <row r="267" spans="1:14" ht="240.75" thickBot="1">
      <c r="A267" s="25" t="s">
        <v>748</v>
      </c>
      <c r="B267" s="697" t="s">
        <v>1838</v>
      </c>
      <c r="C267" s="975">
        <f>VLOOKUP(G267,G1:G4:F1:F4,2,TRUE)</f>
        <v>100</v>
      </c>
      <c r="D267" s="333">
        <f>SUM(C267)/100</f>
        <v>1</v>
      </c>
      <c r="E267" s="312" t="s">
        <v>1839</v>
      </c>
      <c r="F267" s="340"/>
      <c r="G267" s="978" t="str">
        <f>'Pervade Export'!C393</f>
        <v>Yes</v>
      </c>
      <c r="H267" s="842" t="s">
        <v>1840</v>
      </c>
      <c r="I267" s="843"/>
      <c r="J267" s="843"/>
      <c r="K267" s="843"/>
      <c r="L267" s="1027"/>
      <c r="M267" s="1000" t="str">
        <f>'Pervade Export'!B393</f>
        <v>Yes, reviewed by quarterly security review</v>
      </c>
      <c r="N267" s="969" t="str">
        <f>'Pervade Export'!E393</f>
        <v>N/A</v>
      </c>
    </row>
    <row r="268" spans="1:14" ht="15.75" thickBot="1">
      <c r="A268" s="297"/>
      <c r="B268" s="298"/>
      <c r="C268" s="317"/>
      <c r="D268" s="317"/>
      <c r="E268" s="1130"/>
      <c r="F268" s="1131"/>
      <c r="G268" s="1131"/>
      <c r="H268" s="1131"/>
      <c r="I268" s="1131"/>
      <c r="J268" s="1131"/>
      <c r="K268" s="1131"/>
      <c r="L268" s="1132"/>
      <c r="M268" s="1131"/>
      <c r="N268" s="1133"/>
    </row>
    <row r="269" spans="1:14">
      <c r="A269" s="1152" t="s">
        <v>1000</v>
      </c>
      <c r="B269" s="1153"/>
      <c r="C269" s="263"/>
      <c r="D269" s="263"/>
      <c r="E269" s="1134"/>
      <c r="F269" s="1135"/>
      <c r="G269" s="1135"/>
      <c r="H269" s="1135"/>
      <c r="I269" s="1135"/>
      <c r="J269" s="1135"/>
      <c r="K269" s="1135"/>
      <c r="L269" s="1136"/>
      <c r="M269" s="1135"/>
      <c r="N269" s="1137"/>
    </row>
    <row r="270" spans="1:14" ht="15.75" thickBot="1">
      <c r="A270" s="1146" t="s">
        <v>1001</v>
      </c>
      <c r="B270" s="1147"/>
      <c r="C270" s="282"/>
      <c r="D270" s="282"/>
      <c r="E270" s="1134"/>
      <c r="F270" s="1135"/>
      <c r="G270" s="1135"/>
      <c r="H270" s="1135"/>
      <c r="I270" s="1135"/>
      <c r="J270" s="1135"/>
      <c r="K270" s="1135"/>
      <c r="L270" s="1136"/>
      <c r="M270" s="1135"/>
      <c r="N270" s="1137"/>
    </row>
    <row r="271" spans="1:14" ht="15.75" thickBot="1">
      <c r="A271" s="1083" t="s">
        <v>1002</v>
      </c>
      <c r="B271" s="1084"/>
      <c r="C271" s="274"/>
      <c r="D271" s="274"/>
      <c r="E271" s="1138"/>
      <c r="F271" s="1139"/>
      <c r="G271" s="1139"/>
      <c r="H271" s="1139"/>
      <c r="I271" s="1139"/>
      <c r="J271" s="1139"/>
      <c r="K271" s="1139"/>
      <c r="L271" s="1140"/>
      <c r="M271" s="1139"/>
      <c r="N271" s="1141"/>
    </row>
    <row r="272" spans="1:14" ht="30.75" thickBot="1">
      <c r="A272" s="1148" t="s">
        <v>1003</v>
      </c>
      <c r="B272" s="1149"/>
      <c r="C272" s="275"/>
      <c r="D272" s="275"/>
      <c r="E272" s="349" t="s">
        <v>1436</v>
      </c>
      <c r="F272" s="341"/>
      <c r="G272" s="685" t="s">
        <v>1437</v>
      </c>
      <c r="H272" s="342" t="s">
        <v>1438</v>
      </c>
      <c r="I272" s="343" t="s">
        <v>1439</v>
      </c>
      <c r="J272" s="344" t="s">
        <v>1440</v>
      </c>
      <c r="K272" s="343" t="s">
        <v>1441</v>
      </c>
      <c r="L272" s="345" t="s">
        <v>1442</v>
      </c>
      <c r="M272" s="998" t="s">
        <v>1443</v>
      </c>
      <c r="N272" s="998" t="s">
        <v>1444</v>
      </c>
    </row>
    <row r="273" spans="1:14" ht="105.75" thickBot="1">
      <c r="A273" s="1150" t="s">
        <v>743</v>
      </c>
      <c r="B273" s="691" t="s">
        <v>1841</v>
      </c>
      <c r="C273" s="288">
        <f>VLOOKUP(G273,G1:G4:F1:F4,2,TRUE)</f>
        <v>100</v>
      </c>
      <c r="D273" s="791"/>
      <c r="E273" s="309" t="s">
        <v>1842</v>
      </c>
      <c r="F273" s="340"/>
      <c r="G273" s="353" t="str">
        <f>'Pervade Export'!C394</f>
        <v>Yes</v>
      </c>
      <c r="H273" s="840" t="s">
        <v>1843</v>
      </c>
      <c r="I273" s="841"/>
      <c r="J273" s="841"/>
      <c r="K273" s="841"/>
      <c r="L273" s="1027"/>
      <c r="M273" s="1000" t="str">
        <f>'Pervade Export'!B394</f>
        <v>Yes, asset records and SCCM</v>
      </c>
      <c r="N273" s="969" t="str">
        <f>'Pervade Export'!E394</f>
        <v>N/A</v>
      </c>
    </row>
    <row r="274" spans="1:14" ht="90.75" thickBot="1">
      <c r="A274" s="1151"/>
      <c r="B274" s="695" t="s">
        <v>1844</v>
      </c>
      <c r="C274" s="288">
        <f>VLOOKUP(G274,G1:G4:F1:F4,2,TRUE)</f>
        <v>100</v>
      </c>
      <c r="D274" s="792"/>
      <c r="E274" s="351">
        <v>2</v>
      </c>
      <c r="F274" s="340"/>
      <c r="G274" s="353" t="str">
        <f>'Pervade Export'!C395</f>
        <v>Yes</v>
      </c>
      <c r="H274" s="840" t="s">
        <v>1845</v>
      </c>
      <c r="I274" s="841"/>
      <c r="J274" s="841"/>
      <c r="K274" s="841"/>
      <c r="L274" s="1027"/>
      <c r="M274" s="1000" t="str">
        <f>'Pervade Export'!B395</f>
        <v>Yes, asset records and SCCM</v>
      </c>
      <c r="N274" s="969" t="str">
        <f>'Pervade Export'!E395</f>
        <v>N/A</v>
      </c>
    </row>
    <row r="275" spans="1:14" ht="120.75" thickBot="1">
      <c r="A275" s="1151"/>
      <c r="B275" s="695" t="s">
        <v>1846</v>
      </c>
      <c r="C275" s="288">
        <f>VLOOKUP(G275,G1:G4:F1:F4,2,TRUE)</f>
        <v>100</v>
      </c>
      <c r="D275" s="792"/>
      <c r="E275" s="351">
        <v>3</v>
      </c>
      <c r="F275" s="340"/>
      <c r="G275" s="353" t="str">
        <f>'Pervade Export'!C396</f>
        <v>Yes</v>
      </c>
      <c r="H275" s="840" t="s">
        <v>1847</v>
      </c>
      <c r="I275" s="841"/>
      <c r="J275" s="841"/>
      <c r="K275" s="841"/>
      <c r="L275" s="1027"/>
      <c r="M275" s="1000" t="str">
        <f>'Pervade Export'!B396</f>
        <v>Yes, disposal process</v>
      </c>
      <c r="N275" s="969" t="str">
        <f>'Pervade Export'!E396</f>
        <v>N/A</v>
      </c>
    </row>
    <row r="276" spans="1:14" ht="90.75" thickBot="1">
      <c r="A276" s="1151"/>
      <c r="B276" s="699" t="s">
        <v>1848</v>
      </c>
      <c r="C276" s="288">
        <f>VLOOKUP(G276,G1:G4:F1:F4,2,TRUE)</f>
        <v>100</v>
      </c>
      <c r="D276" s="329">
        <f>SUM(C273:C276)/100</f>
        <v>4</v>
      </c>
      <c r="E276" s="400">
        <v>4</v>
      </c>
      <c r="F276" s="340"/>
      <c r="G276" s="353" t="str">
        <f>'Pervade Export'!C397</f>
        <v>Yes</v>
      </c>
      <c r="H276" s="842" t="s">
        <v>1849</v>
      </c>
      <c r="I276" s="843"/>
      <c r="J276" s="843"/>
      <c r="K276" s="843"/>
      <c r="L276" s="1030"/>
      <c r="M276" s="1000" t="str">
        <f>'Pervade Export'!B397</f>
        <v>Yes, through the disposal process</v>
      </c>
      <c r="N276" s="969" t="str">
        <f>'Pervade Export'!E397</f>
        <v>N/A</v>
      </c>
    </row>
    <row r="277" spans="1:14" ht="30.75" thickBot="1">
      <c r="A277" s="788" t="s">
        <v>748</v>
      </c>
      <c r="B277" s="789" t="s">
        <v>886</v>
      </c>
      <c r="C277" s="790"/>
      <c r="D277" s="790">
        <f>SUM(C277)</f>
        <v>0</v>
      </c>
      <c r="E277" s="795" t="s">
        <v>1850</v>
      </c>
      <c r="F277" s="796"/>
      <c r="G277" s="795" t="s">
        <v>1483</v>
      </c>
      <c r="H277" s="852"/>
      <c r="I277" s="853"/>
      <c r="J277" s="853"/>
      <c r="K277" s="853"/>
      <c r="L277" s="1031"/>
      <c r="M277" s="1002"/>
      <c r="N277" s="1003"/>
    </row>
    <row r="278" spans="1:14" ht="15.75" thickBot="1">
      <c r="A278" s="1083" t="s">
        <v>1008</v>
      </c>
      <c r="B278" s="1084"/>
      <c r="C278" s="274"/>
      <c r="D278" s="274"/>
      <c r="E278" s="1142"/>
      <c r="F278" s="1143"/>
      <c r="G278" s="1143"/>
      <c r="H278" s="1143"/>
      <c r="I278" s="1143"/>
      <c r="J278" s="1143"/>
      <c r="K278" s="1143"/>
      <c r="L278" s="1144"/>
      <c r="M278" s="1143"/>
      <c r="N278" s="1145"/>
    </row>
    <row r="279" spans="1:14" ht="30.75" thickBot="1">
      <c r="A279" s="1148" t="s">
        <v>1009</v>
      </c>
      <c r="B279" s="1149"/>
      <c r="C279" s="275"/>
      <c r="D279" s="275"/>
      <c r="E279" s="349" t="s">
        <v>1436</v>
      </c>
      <c r="F279" s="341"/>
      <c r="G279" s="685" t="s">
        <v>1437</v>
      </c>
      <c r="H279" s="342" t="s">
        <v>1438</v>
      </c>
      <c r="I279" s="343" t="s">
        <v>1439</v>
      </c>
      <c r="J279" s="344" t="s">
        <v>1440</v>
      </c>
      <c r="K279" s="343" t="s">
        <v>1441</v>
      </c>
      <c r="L279" s="345" t="s">
        <v>1442</v>
      </c>
      <c r="M279" s="998" t="s">
        <v>1443</v>
      </c>
      <c r="N279" s="998" t="s">
        <v>1444</v>
      </c>
    </row>
    <row r="280" spans="1:14" ht="150.75" thickBot="1">
      <c r="A280" s="1150" t="s">
        <v>743</v>
      </c>
      <c r="B280" s="691" t="s">
        <v>1851</v>
      </c>
      <c r="C280" s="288">
        <f>VLOOKUP(G280,G1:G4:F1:F4,2,TRUE)</f>
        <v>100</v>
      </c>
      <c r="D280" s="791"/>
      <c r="E280" s="309" t="s">
        <v>1852</v>
      </c>
      <c r="F280" s="340"/>
      <c r="G280" s="353" t="str">
        <f>'Pervade Export'!C399</f>
        <v>Yes</v>
      </c>
      <c r="H280" s="840" t="s">
        <v>1853</v>
      </c>
      <c r="I280" s="841"/>
      <c r="J280" s="841"/>
      <c r="K280" s="841"/>
      <c r="L280" s="1027"/>
      <c r="M280" s="1000" t="str">
        <f>'Pervade Export'!B399</f>
        <v>Defined in InfoSec policies and procedures.</v>
      </c>
      <c r="N280" s="969" t="str">
        <f>'Pervade Export'!E399</f>
        <v>N/A</v>
      </c>
    </row>
    <row r="281" spans="1:14" ht="135.75" thickBot="1">
      <c r="A281" s="1151"/>
      <c r="B281" s="695" t="s">
        <v>1854</v>
      </c>
      <c r="C281" s="288">
        <f>VLOOKUP(G281,G1:G4:F1:F4,2,TRUE)</f>
        <v>100</v>
      </c>
      <c r="D281" s="792"/>
      <c r="E281" s="351">
        <v>2</v>
      </c>
      <c r="F281" s="340"/>
      <c r="G281" s="351" t="str">
        <f>'Pervade Export'!C401</f>
        <v>Yes</v>
      </c>
      <c r="H281" s="840" t="s">
        <v>1855</v>
      </c>
      <c r="I281" s="841"/>
      <c r="J281" s="841"/>
      <c r="K281" s="841"/>
      <c r="L281" s="1027"/>
      <c r="M281" s="1000" t="str">
        <f>'Pervade Export'!B401</f>
        <v>Yes, automatically scanned when mounted</v>
      </c>
      <c r="N281" s="969" t="str">
        <f>'Pervade Export'!E401</f>
        <v>N/A</v>
      </c>
    </row>
    <row r="282" spans="1:14" ht="150.75" thickBot="1">
      <c r="A282" s="1151"/>
      <c r="B282" s="695" t="s">
        <v>1856</v>
      </c>
      <c r="C282" s="288">
        <f>VLOOKUP(G282,G1:G4:F1:F4,2,TRUE)</f>
        <v>100</v>
      </c>
      <c r="D282" s="792"/>
      <c r="E282" s="351">
        <v>3</v>
      </c>
      <c r="F282" s="340"/>
      <c r="G282" s="351" t="str">
        <f>'Pervade Export'!C402</f>
        <v>Yes</v>
      </c>
      <c r="H282" s="840" t="s">
        <v>1857</v>
      </c>
      <c r="I282" s="841"/>
      <c r="J282" s="841"/>
      <c r="K282" s="841"/>
      <c r="L282" s="1027"/>
      <c r="M282" s="1000" t="str">
        <f>'Pervade Export'!B402</f>
        <v>F-Secure scans on mount</v>
      </c>
      <c r="N282" s="969" t="str">
        <f>'Pervade Export'!E402</f>
        <v>N/A</v>
      </c>
    </row>
    <row r="283" spans="1:14" ht="135.75" thickBot="1">
      <c r="A283" s="1151"/>
      <c r="B283" s="695" t="s">
        <v>1858</v>
      </c>
      <c r="C283" s="288">
        <f>VLOOKUP(G283,G1:G4:F1:F4,2,TRUE)</f>
        <v>100</v>
      </c>
      <c r="D283" s="792"/>
      <c r="E283" s="400">
        <v>4</v>
      </c>
      <c r="F283" s="340"/>
      <c r="G283" s="351" t="str">
        <f>'Pervade Export'!C403</f>
        <v>Yes</v>
      </c>
      <c r="H283" s="840" t="s">
        <v>1859</v>
      </c>
      <c r="I283" s="841"/>
      <c r="J283" s="841"/>
      <c r="K283" s="841"/>
      <c r="L283" s="1027"/>
      <c r="M283" s="1000" t="str">
        <f>'Pervade Export'!B403</f>
        <v>Administrative policy prohibits</v>
      </c>
      <c r="N283" s="969" t="str">
        <f>'Pervade Export'!E403</f>
        <v>N/A</v>
      </c>
    </row>
    <row r="284" spans="1:14" ht="90.75" thickBot="1">
      <c r="A284" s="1151"/>
      <c r="B284" s="695" t="s">
        <v>1860</v>
      </c>
      <c r="C284" s="288">
        <f>VLOOKUP(G284,G1:G4:F1:F4,2,TRUE)</f>
        <v>100</v>
      </c>
      <c r="D284" s="792"/>
      <c r="E284" s="351">
        <v>5</v>
      </c>
      <c r="F284" s="340"/>
      <c r="G284" s="351" t="str">
        <f>'Pervade Export'!C404</f>
        <v>Yes</v>
      </c>
      <c r="H284" s="840" t="s">
        <v>1861</v>
      </c>
      <c r="I284" s="841"/>
      <c r="J284" s="841"/>
      <c r="K284" s="841"/>
      <c r="L284" s="1027"/>
      <c r="M284" s="1000" t="str">
        <f>'Pervade Export'!B404</f>
        <v>Administrative policy prohibits</v>
      </c>
      <c r="N284" s="969" t="str">
        <f>'Pervade Export'!E404</f>
        <v>N/A</v>
      </c>
    </row>
    <row r="285" spans="1:14" ht="105.75" thickBot="1">
      <c r="A285" s="1151"/>
      <c r="B285" s="695" t="s">
        <v>1862</v>
      </c>
      <c r="C285" s="288">
        <f>VLOOKUP(G285,G1:G4:F1:F4,2,TRUE)</f>
        <v>0</v>
      </c>
      <c r="D285" s="792"/>
      <c r="E285" s="351">
        <v>6</v>
      </c>
      <c r="F285" s="340"/>
      <c r="G285" s="351" t="str">
        <f>'Pervade Export'!C405</f>
        <v>No</v>
      </c>
      <c r="H285" s="840" t="s">
        <v>1863</v>
      </c>
      <c r="I285" s="841"/>
      <c r="J285" s="841"/>
      <c r="K285" s="841"/>
      <c r="L285" s="1027"/>
      <c r="M285" s="1000" t="str">
        <f>'Pervade Export'!B405</f>
        <v>No - IT policy framework need approval adn , BitLocker on laptops</v>
      </c>
      <c r="N285" s="969" t="str">
        <f>'Pervade Export'!E405</f>
        <v>N/A</v>
      </c>
    </row>
    <row r="286" spans="1:14" ht="90.75" thickBot="1">
      <c r="A286" s="1151"/>
      <c r="B286" s="695" t="s">
        <v>1864</v>
      </c>
      <c r="C286" s="288">
        <f>VLOOKUP(G286,G1:G4:F1:F4,2,TRUE)</f>
        <v>100</v>
      </c>
      <c r="D286" s="792"/>
      <c r="E286" s="351">
        <v>7</v>
      </c>
      <c r="F286" s="340"/>
      <c r="G286" s="351" t="str">
        <f>'Pervade Export'!C406</f>
        <v>Yes</v>
      </c>
      <c r="H286" s="840" t="s">
        <v>1865</v>
      </c>
      <c r="I286" s="841"/>
      <c r="J286" s="841"/>
      <c r="K286" s="841"/>
      <c r="L286" s="1027"/>
      <c r="M286" s="1000" t="str">
        <f>'Pervade Export'!B406</f>
        <v>Yes, part of the sanitisation process</v>
      </c>
      <c r="N286" s="969" t="str">
        <f>'Pervade Export'!E406</f>
        <v>N/A</v>
      </c>
    </row>
    <row r="287" spans="1:14" ht="90.75" thickBot="1">
      <c r="A287" s="1151"/>
      <c r="B287" s="695" t="s">
        <v>1866</v>
      </c>
      <c r="C287" s="288">
        <f>VLOOKUP(G287,G1:G4:F1:F4,2,TRUE)</f>
        <v>100</v>
      </c>
      <c r="D287" s="792"/>
      <c r="E287" s="351">
        <v>8</v>
      </c>
      <c r="F287" s="340"/>
      <c r="G287" s="351" t="str">
        <f>'Pervade Export'!C407</f>
        <v>Yes</v>
      </c>
      <c r="H287" s="840" t="s">
        <v>1867</v>
      </c>
      <c r="I287" s="841"/>
      <c r="J287" s="841"/>
      <c r="K287" s="841"/>
      <c r="L287" s="1027"/>
      <c r="M287" s="1000" t="str">
        <f>'Pervade Export'!B407</f>
        <v>Yes, AUP</v>
      </c>
      <c r="N287" s="969" t="str">
        <f>'Pervade Export'!E407</f>
        <v>N/A</v>
      </c>
    </row>
    <row r="288" spans="1:14" ht="90.75" thickBot="1">
      <c r="A288" s="1151"/>
      <c r="B288" s="695" t="s">
        <v>1868</v>
      </c>
      <c r="C288" s="288">
        <f>VLOOKUP(G288,G1:G4:F1:F4,2,TRUE)</f>
        <v>100</v>
      </c>
      <c r="D288" s="792"/>
      <c r="E288" s="351">
        <v>9</v>
      </c>
      <c r="F288" s="340"/>
      <c r="G288" s="351" t="str">
        <f>'Pervade Export'!C408</f>
        <v>Yes</v>
      </c>
      <c r="H288" s="840" t="s">
        <v>1869</v>
      </c>
      <c r="I288" s="841"/>
      <c r="J288" s="841"/>
      <c r="K288" s="841"/>
      <c r="L288" s="1027"/>
      <c r="M288" s="1000" t="str">
        <f>'Pervade Export'!B408</f>
        <v>Yes, baseline build by MDM</v>
      </c>
      <c r="N288" s="969" t="str">
        <f>'Pervade Export'!E408</f>
        <v>N/A</v>
      </c>
    </row>
    <row r="289" spans="1:14" ht="90.75" thickBot="1">
      <c r="A289" s="1156"/>
      <c r="B289" s="695" t="s">
        <v>1870</v>
      </c>
      <c r="C289" s="288">
        <f>VLOOKUP(G289,G1:G4:F1:F4,2,TRUE)</f>
        <v>100</v>
      </c>
      <c r="D289" s="322">
        <f>SUM(C280:C289)/100</f>
        <v>9</v>
      </c>
      <c r="E289" s="352">
        <v>10</v>
      </c>
      <c r="F289" s="340"/>
      <c r="G289" s="351" t="str">
        <f>'Pervade Export'!C400</f>
        <v>Yes</v>
      </c>
      <c r="H289" s="840" t="s">
        <v>1871</v>
      </c>
      <c r="I289" s="841"/>
      <c r="J289" s="841"/>
      <c r="K289" s="841"/>
      <c r="L289" s="1027"/>
      <c r="M289" s="1000" t="str">
        <f>'Pervade Export'!B400</f>
        <v>Yes, MDM</v>
      </c>
      <c r="N289" s="969" t="str">
        <f>'Pervade Export'!E400</f>
        <v>N/A</v>
      </c>
    </row>
    <row r="290" spans="1:14" ht="90.75" thickBot="1">
      <c r="A290" s="1154" t="s">
        <v>748</v>
      </c>
      <c r="B290" s="697" t="s">
        <v>1872</v>
      </c>
      <c r="C290" s="970">
        <f>VLOOKUP(G290,G1:G4:F1:F4,2,TRUE)</f>
        <v>100</v>
      </c>
      <c r="D290" s="791"/>
      <c r="E290" s="310" t="s">
        <v>1873</v>
      </c>
      <c r="F290" s="340"/>
      <c r="G290" s="310" t="str">
        <f>'Pervade Export'!C409</f>
        <v>Yes</v>
      </c>
      <c r="H290" s="840" t="s">
        <v>1871</v>
      </c>
      <c r="I290" s="841"/>
      <c r="J290" s="841"/>
      <c r="K290" s="841"/>
      <c r="L290" s="1027"/>
      <c r="M290" s="1000" t="str">
        <f>'Pervade Export'!B409</f>
        <v>Yes, Mobile Device Management provides for this ability for different technical platforms  and Prey</v>
      </c>
      <c r="N290" s="969" t="str">
        <f>'Pervade Export'!E409</f>
        <v>N/A</v>
      </c>
    </row>
    <row r="291" spans="1:14" ht="90.75" thickBot="1">
      <c r="A291" s="1155"/>
      <c r="B291" s="692" t="s">
        <v>1874</v>
      </c>
      <c r="C291" s="971">
        <f>VLOOKUP(G291,G1:G4:F1:F4,2,TRUE)</f>
        <v>100</v>
      </c>
      <c r="D291" s="792"/>
      <c r="E291" s="311">
        <v>2</v>
      </c>
      <c r="F291" s="340"/>
      <c r="G291" s="310" t="str">
        <f>'Pervade Export'!C410</f>
        <v>Yes</v>
      </c>
      <c r="H291" s="840" t="s">
        <v>1875</v>
      </c>
      <c r="I291" s="841"/>
      <c r="J291" s="841"/>
      <c r="K291" s="841"/>
      <c r="L291" s="1027"/>
      <c r="M291" s="1000" t="str">
        <f>'Pervade Export'!B410</f>
        <v>Yes, MDM which limits sync and has remote wipe</v>
      </c>
      <c r="N291" s="969" t="str">
        <f>'Pervade Export'!E410</f>
        <v>N/A</v>
      </c>
    </row>
    <row r="292" spans="1:14" ht="90.75" thickBot="1">
      <c r="A292" s="1155"/>
      <c r="B292" s="692" t="s">
        <v>1876</v>
      </c>
      <c r="C292" s="971">
        <f>VLOOKUP(G292,G1:G4:F1:F4,2,TRUE)</f>
        <v>100</v>
      </c>
      <c r="D292" s="792"/>
      <c r="E292" s="311">
        <v>3</v>
      </c>
      <c r="F292" s="340"/>
      <c r="G292" s="310" t="str">
        <f>'Pervade Export'!C411</f>
        <v>Yes</v>
      </c>
      <c r="H292" s="840" t="s">
        <v>1877</v>
      </c>
      <c r="I292" s="841"/>
      <c r="J292" s="841"/>
      <c r="K292" s="841"/>
      <c r="L292" s="1027"/>
      <c r="M292" s="1000" t="str">
        <f>'Pervade Export'!B411</f>
        <v>Yes, MDM which limits sync and has remote wipe</v>
      </c>
      <c r="N292" s="969" t="str">
        <f>'Pervade Export'!E411</f>
        <v>N/A</v>
      </c>
    </row>
    <row r="293" spans="1:14" ht="105.75" thickBot="1">
      <c r="A293" s="1155"/>
      <c r="B293" s="213" t="s">
        <v>1878</v>
      </c>
      <c r="C293" s="972">
        <f>VLOOKUP(G293,G1:G4:F1:F4,2,TRUE)</f>
        <v>0</v>
      </c>
      <c r="D293" s="323">
        <f>SUM(C290:C293)/100</f>
        <v>3</v>
      </c>
      <c r="E293" s="312">
        <v>4</v>
      </c>
      <c r="F293" s="340"/>
      <c r="G293" s="310" t="str">
        <f>'Pervade Export'!C412</f>
        <v>No</v>
      </c>
      <c r="H293" s="842" t="s">
        <v>1879</v>
      </c>
      <c r="I293" s="843"/>
      <c r="J293" s="843"/>
      <c r="K293" s="843"/>
      <c r="L293" s="1027"/>
      <c r="M293" s="1000" t="str">
        <f>'Pervade Export'!B412</f>
        <v>No - review as part of data classification</v>
      </c>
      <c r="N293" s="969" t="str">
        <f>'Pervade Export'!E412</f>
        <v>N/A</v>
      </c>
    </row>
    <row r="294" spans="1:14" ht="15.75" thickBot="1">
      <c r="A294" s="1083" t="s">
        <v>1024</v>
      </c>
      <c r="B294" s="1084"/>
      <c r="C294" s="274"/>
      <c r="D294" s="274"/>
      <c r="E294" s="1142"/>
      <c r="F294" s="1143"/>
      <c r="G294" s="1143"/>
      <c r="H294" s="1143"/>
      <c r="I294" s="1143"/>
      <c r="J294" s="1143"/>
      <c r="K294" s="1143"/>
      <c r="L294" s="1144"/>
      <c r="M294" s="1143"/>
      <c r="N294" s="1145"/>
    </row>
    <row r="295" spans="1:14" ht="30.75" thickBot="1">
      <c r="A295" s="1148" t="s">
        <v>1025</v>
      </c>
      <c r="B295" s="1149"/>
      <c r="C295" s="275"/>
      <c r="D295" s="275"/>
      <c r="E295" s="349" t="s">
        <v>1436</v>
      </c>
      <c r="F295" s="341"/>
      <c r="G295" s="685" t="s">
        <v>1437</v>
      </c>
      <c r="H295" s="342" t="s">
        <v>1438</v>
      </c>
      <c r="I295" s="343" t="s">
        <v>1439</v>
      </c>
      <c r="J295" s="344" t="s">
        <v>1440</v>
      </c>
      <c r="K295" s="343" t="s">
        <v>1441</v>
      </c>
      <c r="L295" s="345" t="s">
        <v>1442</v>
      </c>
      <c r="M295" s="998" t="s">
        <v>1443</v>
      </c>
      <c r="N295" s="998" t="s">
        <v>1444</v>
      </c>
    </row>
    <row r="296" spans="1:14" ht="105.75" thickBot="1">
      <c r="A296" s="88" t="s">
        <v>743</v>
      </c>
      <c r="B296" s="686" t="s">
        <v>1880</v>
      </c>
      <c r="C296" s="288">
        <f>VLOOKUP(G296,G1:G4:F1:F4,2,TRUE)</f>
        <v>0</v>
      </c>
      <c r="D296" s="324">
        <f>SUM(C296)/100</f>
        <v>0</v>
      </c>
      <c r="E296" s="309" t="s">
        <v>1881</v>
      </c>
      <c r="F296" s="679"/>
      <c r="G296" s="707" t="str">
        <f>'Pervade Export'!C413</f>
        <v>No</v>
      </c>
      <c r="H296" s="838" t="s">
        <v>1882</v>
      </c>
      <c r="I296" s="839"/>
      <c r="J296" s="839"/>
      <c r="K296" s="839"/>
      <c r="L296" s="1027"/>
      <c r="M296" s="1006" t="str">
        <f>'Pervade Export'!B413</f>
        <v>No - IT policy framework need approval and BitLocker on laptops</v>
      </c>
      <c r="N296" s="969" t="str">
        <f>'Pervade Export'!E413</f>
        <v>N/A</v>
      </c>
    </row>
    <row r="297" spans="1:14" ht="105.75" thickBot="1">
      <c r="A297" s="1154" t="s">
        <v>748</v>
      </c>
      <c r="B297" s="697" t="s">
        <v>1883</v>
      </c>
      <c r="C297" s="970">
        <f>VLOOKUP(G297,G1:G4:F1:F4,2,TRUE)</f>
        <v>0</v>
      </c>
      <c r="D297" s="791"/>
      <c r="E297" s="310" t="s">
        <v>1884</v>
      </c>
      <c r="F297" s="678"/>
      <c r="G297" s="978" t="str">
        <f>'Pervade Export'!C414</f>
        <v>No</v>
      </c>
      <c r="H297" s="840" t="s">
        <v>1885</v>
      </c>
      <c r="I297" s="841"/>
      <c r="J297" s="841"/>
      <c r="K297" s="841"/>
      <c r="L297" s="1027"/>
      <c r="M297" s="1006" t="str">
        <f>'Pervade Export'!B414</f>
        <v>BitLocker and inTune monitoring</v>
      </c>
      <c r="N297" s="969" t="str">
        <f>'Pervade Export'!E414</f>
        <v>N/A</v>
      </c>
    </row>
    <row r="298" spans="1:14" ht="105.75" thickBot="1">
      <c r="A298" s="1164"/>
      <c r="B298" s="213" t="s">
        <v>1886</v>
      </c>
      <c r="C298" s="972">
        <f>VLOOKUP(G298,G1:G4:F1:F4,2,TRUE)</f>
        <v>0</v>
      </c>
      <c r="D298" s="323">
        <f>SUM(C297:C298)/100</f>
        <v>0</v>
      </c>
      <c r="E298" s="312">
        <v>2</v>
      </c>
      <c r="F298" s="340"/>
      <c r="G298" s="978" t="str">
        <f>'Pervade Export'!C415</f>
        <v>No</v>
      </c>
      <c r="H298" s="842" t="s">
        <v>1887</v>
      </c>
      <c r="I298" s="843"/>
      <c r="J298" s="843"/>
      <c r="K298" s="843"/>
      <c r="L298" s="1027"/>
      <c r="M298" s="1006">
        <f>'Pervade Export'!B415</f>
        <v>0</v>
      </c>
      <c r="N298" s="969" t="str">
        <f>'Pervade Export'!E415</f>
        <v>N/A</v>
      </c>
    </row>
    <row r="299" spans="1:14" ht="15.75" thickBot="1">
      <c r="A299" s="297"/>
      <c r="B299" s="297"/>
      <c r="C299" s="299"/>
      <c r="D299" s="299"/>
      <c r="E299" s="1130"/>
      <c r="F299" s="1131"/>
      <c r="G299" s="1131"/>
      <c r="H299" s="1131"/>
      <c r="I299" s="1131"/>
      <c r="J299" s="1131"/>
      <c r="K299" s="1131"/>
      <c r="L299" s="1132"/>
      <c r="M299" s="1131"/>
      <c r="N299" s="1133"/>
    </row>
    <row r="300" spans="1:14">
      <c r="A300" s="1152" t="s">
        <v>1029</v>
      </c>
      <c r="B300" s="1153"/>
      <c r="C300" s="263"/>
      <c r="D300" s="263"/>
      <c r="E300" s="1134"/>
      <c r="F300" s="1135"/>
      <c r="G300" s="1135"/>
      <c r="H300" s="1135"/>
      <c r="I300" s="1135"/>
      <c r="J300" s="1135"/>
      <c r="K300" s="1135"/>
      <c r="L300" s="1136"/>
      <c r="M300" s="1135"/>
      <c r="N300" s="1137"/>
    </row>
    <row r="301" spans="1:14" ht="15.75" thickBot="1">
      <c r="A301" s="1146" t="s">
        <v>1030</v>
      </c>
      <c r="B301" s="1147"/>
      <c r="C301" s="282"/>
      <c r="D301" s="282"/>
      <c r="E301" s="1134"/>
      <c r="F301" s="1135"/>
      <c r="G301" s="1135"/>
      <c r="H301" s="1135"/>
      <c r="I301" s="1135"/>
      <c r="J301" s="1135"/>
      <c r="K301" s="1135"/>
      <c r="L301" s="1136"/>
      <c r="M301" s="1135"/>
      <c r="N301" s="1137"/>
    </row>
    <row r="302" spans="1:14" ht="15.75" thickBot="1">
      <c r="A302" s="1083" t="s">
        <v>1031</v>
      </c>
      <c r="B302" s="1084"/>
      <c r="C302" s="274"/>
      <c r="D302" s="274"/>
      <c r="E302" s="1138"/>
      <c r="F302" s="1139"/>
      <c r="G302" s="1139"/>
      <c r="H302" s="1139"/>
      <c r="I302" s="1139"/>
      <c r="J302" s="1139"/>
      <c r="K302" s="1139"/>
      <c r="L302" s="1140"/>
      <c r="M302" s="1139"/>
      <c r="N302" s="1141"/>
    </row>
    <row r="303" spans="1:14" ht="30.75" thickBot="1">
      <c r="A303" s="1148" t="s">
        <v>1032</v>
      </c>
      <c r="B303" s="1149"/>
      <c r="C303" s="275"/>
      <c r="D303" s="275"/>
      <c r="E303" s="349" t="s">
        <v>1436</v>
      </c>
      <c r="F303" s="341"/>
      <c r="G303" s="685" t="s">
        <v>1437</v>
      </c>
      <c r="H303" s="342" t="s">
        <v>1438</v>
      </c>
      <c r="I303" s="343" t="s">
        <v>1439</v>
      </c>
      <c r="J303" s="344" t="s">
        <v>1440</v>
      </c>
      <c r="K303" s="343" t="s">
        <v>1441</v>
      </c>
      <c r="L303" s="345" t="s">
        <v>1442</v>
      </c>
      <c r="M303" s="998" t="s">
        <v>1443</v>
      </c>
      <c r="N303" s="998" t="s">
        <v>1444</v>
      </c>
    </row>
    <row r="304" spans="1:14" ht="210.75" thickBot="1">
      <c r="A304" s="1150" t="s">
        <v>743</v>
      </c>
      <c r="B304" s="691" t="s">
        <v>1888</v>
      </c>
      <c r="C304" s="288">
        <f>VLOOKUP(G304,G1:G4:F1:F4,2,TRUE)</f>
        <v>100</v>
      </c>
      <c r="D304" s="791"/>
      <c r="E304" s="309" t="s">
        <v>1889</v>
      </c>
      <c r="F304" s="347"/>
      <c r="G304" s="353" t="str">
        <f>'Pervade Export'!C416</f>
        <v>Yes</v>
      </c>
      <c r="H304" s="846" t="s">
        <v>1890</v>
      </c>
      <c r="I304" s="841"/>
      <c r="J304" s="841"/>
      <c r="K304" s="841"/>
      <c r="L304" s="1027"/>
      <c r="M304" s="1000" t="str">
        <f>'Pervade Export'!B416</f>
        <v>Yes, computer limited to approved software only and reviewed at the security review group</v>
      </c>
      <c r="N304" s="969" t="str">
        <f>'Pervade Export'!E416</f>
        <v>N/A</v>
      </c>
    </row>
    <row r="305" spans="1:14" ht="135.75" thickBot="1">
      <c r="A305" s="1151"/>
      <c r="B305" s="695" t="s">
        <v>1891</v>
      </c>
      <c r="C305" s="288">
        <f>VLOOKUP(G305,G1:G4:F1:F4,2,TRUE)</f>
        <v>100</v>
      </c>
      <c r="D305" s="792"/>
      <c r="E305" s="351">
        <v>2</v>
      </c>
      <c r="F305" s="347"/>
      <c r="G305" s="353" t="str">
        <f>'Pervade Export'!C417</f>
        <v>Yes</v>
      </c>
      <c r="H305" s="846" t="s">
        <v>1892</v>
      </c>
      <c r="I305" s="841"/>
      <c r="J305" s="841"/>
      <c r="K305" s="841"/>
      <c r="L305" s="1027"/>
      <c r="M305" s="1000" t="str">
        <f>'Pervade Export'!B417</f>
        <v>Yes - part of the GPO and CE+ verified</v>
      </c>
      <c r="N305" s="969" t="str">
        <f>'Pervade Export'!E417</f>
        <v>N/A</v>
      </c>
    </row>
    <row r="306" spans="1:14" ht="120.75" thickBot="1">
      <c r="A306" s="1151"/>
      <c r="B306" s="695" t="s">
        <v>1893</v>
      </c>
      <c r="C306" s="288">
        <f>VLOOKUP(G306,G1:G4:F1:F4,2,TRUE)</f>
        <v>100</v>
      </c>
      <c r="D306" s="792"/>
      <c r="E306" s="351">
        <v>3</v>
      </c>
      <c r="F306" s="347"/>
      <c r="G306" s="353" t="str">
        <f>'Pervade Export'!C418</f>
        <v>Yes</v>
      </c>
      <c r="H306" s="846" t="s">
        <v>1894</v>
      </c>
      <c r="I306" s="841"/>
      <c r="J306" s="841"/>
      <c r="K306" s="841"/>
      <c r="L306" s="1027"/>
      <c r="M306" s="1000" t="str">
        <f>'Pervade Export'!B418</f>
        <v>Yes, enforced by F-Secure policies</v>
      </c>
      <c r="N306" s="969" t="str">
        <f>'Pervade Export'!E418</f>
        <v>N/A</v>
      </c>
    </row>
    <row r="307" spans="1:14" ht="120.75" thickBot="1">
      <c r="A307" s="1151"/>
      <c r="B307" s="695" t="s">
        <v>1895</v>
      </c>
      <c r="C307" s="288">
        <f>VLOOKUP(G307,G1:G4:F1:F4,2,TRUE)</f>
        <v>100</v>
      </c>
      <c r="D307" s="792"/>
      <c r="E307" s="400">
        <v>4</v>
      </c>
      <c r="F307" s="347"/>
      <c r="G307" s="353" t="str">
        <f>'Pervade Export'!C419</f>
        <v>Yes</v>
      </c>
      <c r="H307" s="846" t="s">
        <v>1896</v>
      </c>
      <c r="I307" s="841"/>
      <c r="J307" s="841"/>
      <c r="K307" s="841"/>
      <c r="L307" s="1027"/>
      <c r="M307" s="1000" t="str">
        <f>'Pervade Export'!B419</f>
        <v>Yes, build documentation and gold standard image configs</v>
      </c>
      <c r="N307" s="969" t="str">
        <f>'Pervade Export'!E419</f>
        <v>N/A</v>
      </c>
    </row>
    <row r="308" spans="1:14" ht="210.75" thickBot="1">
      <c r="A308" s="1151"/>
      <c r="B308" s="695" t="s">
        <v>1897</v>
      </c>
      <c r="C308" s="288">
        <f>VLOOKUP(G308,G1:G4:F1:F4,2,TRUE)</f>
        <v>100</v>
      </c>
      <c r="D308" s="792"/>
      <c r="E308" s="351">
        <v>5</v>
      </c>
      <c r="F308" s="347"/>
      <c r="G308" s="353" t="str">
        <f>'Pervade Export'!C420</f>
        <v>Yes</v>
      </c>
      <c r="H308" s="846" t="s">
        <v>1898</v>
      </c>
      <c r="I308" s="841"/>
      <c r="J308" s="841"/>
      <c r="K308" s="841"/>
      <c r="L308" s="1027"/>
      <c r="M308" s="1000" t="str">
        <f>'Pervade Export'!B420</f>
        <v>Yes, part of the build</v>
      </c>
      <c r="N308" s="969" t="str">
        <f>'Pervade Export'!E420</f>
        <v>N/A</v>
      </c>
    </row>
    <row r="309" spans="1:14" ht="210.75" thickBot="1">
      <c r="A309" s="1151"/>
      <c r="B309" s="695" t="s">
        <v>1899</v>
      </c>
      <c r="C309" s="288">
        <f>VLOOKUP(G309,G1:G4:F1:F4,2,TRUE)</f>
        <v>100</v>
      </c>
      <c r="D309" s="792"/>
      <c r="E309" s="351">
        <v>6</v>
      </c>
      <c r="F309" s="347"/>
      <c r="G309" s="353" t="str">
        <f>'Pervade Export'!C421</f>
        <v>Yes</v>
      </c>
      <c r="H309" s="846" t="s">
        <v>1900</v>
      </c>
      <c r="I309" s="841"/>
      <c r="J309" s="841"/>
      <c r="K309" s="841"/>
      <c r="L309" s="1027"/>
      <c r="M309" s="1000" t="str">
        <f>'Pervade Export'!B421</f>
        <v>Yes, as part of the build documentation</v>
      </c>
      <c r="N309" s="969" t="str">
        <f>'Pervade Export'!E421</f>
        <v>N/A</v>
      </c>
    </row>
    <row r="310" spans="1:14" ht="210.75" thickBot="1">
      <c r="A310" s="1151"/>
      <c r="B310" s="695" t="s">
        <v>1901</v>
      </c>
      <c r="C310" s="288">
        <f>VLOOKUP(G310,G1:G4:F1:F4,2,TRUE)</f>
        <v>0</v>
      </c>
      <c r="D310" s="792"/>
      <c r="E310" s="351">
        <v>7</v>
      </c>
      <c r="F310" s="347"/>
      <c r="G310" s="353" t="str">
        <f>'Pervade Export'!C422</f>
        <v>No</v>
      </c>
      <c r="H310" s="846" t="s">
        <v>1902</v>
      </c>
      <c r="I310" s="841"/>
      <c r="J310" s="841"/>
      <c r="K310" s="841"/>
      <c r="L310" s="1027"/>
      <c r="M310" s="1000">
        <f>'Pervade Export'!B422</f>
        <v>0</v>
      </c>
      <c r="N310" s="969" t="str">
        <f>'Pervade Export'!E422</f>
        <v>N/A</v>
      </c>
    </row>
    <row r="311" spans="1:14" ht="210.75" thickBot="1">
      <c r="A311" s="1156"/>
      <c r="B311" s="695" t="s">
        <v>1903</v>
      </c>
      <c r="C311" s="288">
        <f>VLOOKUP(G311,G1:G4:F1:F4,2,TRUE)</f>
        <v>100</v>
      </c>
      <c r="D311" s="322">
        <f>SUM(C304:C311)/100</f>
        <v>7</v>
      </c>
      <c r="E311" s="352">
        <v>8</v>
      </c>
      <c r="F311" s="347"/>
      <c r="G311" s="353" t="str">
        <f>'Pervade Export'!C423</f>
        <v>Yes</v>
      </c>
      <c r="H311" s="846" t="s">
        <v>1904</v>
      </c>
      <c r="I311" s="841"/>
      <c r="J311" s="841"/>
      <c r="K311" s="841"/>
      <c r="L311" s="1027"/>
      <c r="M311" s="1000" t="str">
        <f>'Pervade Export'!B423</f>
        <v>Yes, enforced password policy</v>
      </c>
      <c r="N311" s="969" t="str">
        <f>'Pervade Export'!E423</f>
        <v>N/A</v>
      </c>
    </row>
    <row r="312" spans="1:14" ht="240.75" thickBot="1">
      <c r="A312" s="1154" t="s">
        <v>748</v>
      </c>
      <c r="B312" s="697" t="s">
        <v>1905</v>
      </c>
      <c r="C312" s="970">
        <f>VLOOKUP(G312,G1:G4:F1:F4,2,TRUE)</f>
        <v>100</v>
      </c>
      <c r="D312" s="791"/>
      <c r="E312" s="348" t="s">
        <v>1906</v>
      </c>
      <c r="F312" s="340"/>
      <c r="G312" s="968" t="str">
        <f>'Pervade Export'!C424</f>
        <v>Yes</v>
      </c>
      <c r="H312" s="840" t="s">
        <v>1907</v>
      </c>
      <c r="I312" s="841"/>
      <c r="J312" s="841"/>
      <c r="K312" s="841"/>
      <c r="L312" s="1027"/>
      <c r="M312" s="1000" t="str">
        <f>'Pervade Export'!B424</f>
        <v>Yes, via change control</v>
      </c>
      <c r="N312" s="969" t="str">
        <f>'Pervade Export'!E424</f>
        <v>N/A</v>
      </c>
    </row>
    <row r="313" spans="1:14" ht="210.75" thickBot="1">
      <c r="A313" s="1155"/>
      <c r="B313" s="692" t="s">
        <v>1908</v>
      </c>
      <c r="C313" s="971">
        <f>VLOOKUP(G313,G1:G4:F1:F4,2,TRUE)</f>
        <v>100</v>
      </c>
      <c r="D313" s="792"/>
      <c r="E313" s="311">
        <v>2</v>
      </c>
      <c r="F313" s="340"/>
      <c r="G313" s="968" t="str">
        <f>'Pervade Export'!C425</f>
        <v>Yes</v>
      </c>
      <c r="H313" s="840" t="s">
        <v>1909</v>
      </c>
      <c r="I313" s="841"/>
      <c r="J313" s="841"/>
      <c r="K313" s="841"/>
      <c r="L313" s="1027"/>
      <c r="M313" s="1000" t="str">
        <f>'Pervade Export'!B425</f>
        <v>Yes, reviewed at security review quarterly</v>
      </c>
      <c r="N313" s="969" t="str">
        <f>'Pervade Export'!E425</f>
        <v>N/A</v>
      </c>
    </row>
    <row r="314" spans="1:14" ht="210.75" thickBot="1">
      <c r="A314" s="1155"/>
      <c r="B314" s="692" t="s">
        <v>1910</v>
      </c>
      <c r="C314" s="971">
        <f>VLOOKUP(G314,G1:G4:F1:F4,2,TRUE)</f>
        <v>100</v>
      </c>
      <c r="D314" s="792"/>
      <c r="E314" s="311">
        <v>3</v>
      </c>
      <c r="F314" s="340"/>
      <c r="G314" s="968" t="str">
        <f>'Pervade Export'!C426</f>
        <v>Yes</v>
      </c>
      <c r="H314" s="840" t="s">
        <v>1911</v>
      </c>
      <c r="I314" s="841"/>
      <c r="J314" s="841"/>
      <c r="K314" s="841"/>
      <c r="L314" s="1027"/>
      <c r="M314" s="1000" t="str">
        <f>'Pervade Export'!B426</f>
        <v>Yes, vendor, third party memberships HEFESTIS, Jisc, CiSP, UCISA</v>
      </c>
      <c r="N314" s="969" t="str">
        <f>'Pervade Export'!E426</f>
        <v>N/A</v>
      </c>
    </row>
    <row r="315" spans="1:14" ht="240.75" thickBot="1">
      <c r="A315" s="1155"/>
      <c r="B315" s="213" t="s">
        <v>1912</v>
      </c>
      <c r="C315" s="972">
        <f>VLOOKUP(G315,G1:G4:F1:F4,2,TRUE)</f>
        <v>100</v>
      </c>
      <c r="D315" s="323">
        <f>SUM(C312:C315)/100</f>
        <v>4</v>
      </c>
      <c r="E315" s="312">
        <v>4</v>
      </c>
      <c r="F315" s="340"/>
      <c r="G315" s="978" t="str">
        <f>'Pervade Export'!C427</f>
        <v>Yes</v>
      </c>
      <c r="H315" s="842" t="s">
        <v>1913</v>
      </c>
      <c r="I315" s="843"/>
      <c r="J315" s="843"/>
      <c r="K315" s="843"/>
      <c r="L315" s="1027"/>
      <c r="M315" s="1000" t="str">
        <f>'Pervade Export'!B427</f>
        <v>Yes,  defined by GPO</v>
      </c>
      <c r="N315" s="969" t="str">
        <f>'Pervade Export'!E427</f>
        <v>N/A</v>
      </c>
    </row>
    <row r="316" spans="1:14" ht="15.75" thickBot="1">
      <c r="A316" s="1083" t="s">
        <v>1045</v>
      </c>
      <c r="B316" s="1084"/>
      <c r="C316" s="274"/>
      <c r="D316" s="274"/>
      <c r="E316" s="1142"/>
      <c r="F316" s="1143"/>
      <c r="G316" s="1143"/>
      <c r="H316" s="1143"/>
      <c r="I316" s="1143"/>
      <c r="J316" s="1143"/>
      <c r="K316" s="1143"/>
      <c r="L316" s="1144"/>
      <c r="M316" s="1143"/>
      <c r="N316" s="1145"/>
    </row>
    <row r="317" spans="1:14" ht="30.75" thickBot="1">
      <c r="A317" s="1148" t="s">
        <v>1046</v>
      </c>
      <c r="B317" s="1149"/>
      <c r="C317" s="275"/>
      <c r="D317" s="275"/>
      <c r="E317" s="349" t="s">
        <v>1436</v>
      </c>
      <c r="F317" s="341"/>
      <c r="G317" s="685" t="s">
        <v>1437</v>
      </c>
      <c r="H317" s="342" t="s">
        <v>1438</v>
      </c>
      <c r="I317" s="343" t="s">
        <v>1439</v>
      </c>
      <c r="J317" s="344" t="s">
        <v>1440</v>
      </c>
      <c r="K317" s="343" t="s">
        <v>1441</v>
      </c>
      <c r="L317" s="345" t="s">
        <v>1442</v>
      </c>
      <c r="M317" s="998" t="s">
        <v>1443</v>
      </c>
      <c r="N317" s="998" t="s">
        <v>1444</v>
      </c>
    </row>
    <row r="318" spans="1:14" ht="210.75" thickBot="1">
      <c r="A318" s="88" t="s">
        <v>743</v>
      </c>
      <c r="B318" s="691" t="s">
        <v>1914</v>
      </c>
      <c r="C318" s="288">
        <f>VLOOKUP(G318,G1:G4:F1:F4,2,TRUE)</f>
        <v>100</v>
      </c>
      <c r="D318" s="324">
        <f>SUM(C318)/100</f>
        <v>1</v>
      </c>
      <c r="E318" s="309" t="s">
        <v>1915</v>
      </c>
      <c r="F318" s="340"/>
      <c r="G318" s="309" t="str">
        <f>'Pervade Export'!C428</f>
        <v>Yes</v>
      </c>
      <c r="H318" s="840" t="s">
        <v>1916</v>
      </c>
      <c r="I318" s="841"/>
      <c r="J318" s="841"/>
      <c r="K318" s="841"/>
      <c r="L318" s="1027"/>
      <c r="M318" s="1000" t="str">
        <f>'Pervade Export'!B428</f>
        <v>Yes - developers especially display error messages and collect verbose login privately.</v>
      </c>
      <c r="N318" s="969" t="str">
        <f>'Pervade Export'!E428</f>
        <v>N/A</v>
      </c>
    </row>
    <row r="319" spans="1:14" ht="225.75" thickBot="1">
      <c r="A319" s="1154" t="s">
        <v>748</v>
      </c>
      <c r="B319" s="697" t="s">
        <v>1917</v>
      </c>
      <c r="C319" s="970">
        <f>VLOOKUP(G319,G1:G4:F1:F4,2,TRUE)</f>
        <v>0</v>
      </c>
      <c r="D319" s="791"/>
      <c r="E319" s="348" t="s">
        <v>1918</v>
      </c>
      <c r="F319" s="340"/>
      <c r="G319" s="978" t="str">
        <f>'Pervade Export'!C429</f>
        <v>No</v>
      </c>
      <c r="H319" s="840" t="s">
        <v>1919</v>
      </c>
      <c r="I319" s="841"/>
      <c r="J319" s="841"/>
      <c r="K319" s="841"/>
      <c r="L319" s="1027"/>
      <c r="M319" s="1000" t="str">
        <f>'Pervade Export'!B429</f>
        <v>No - requires a developer policy</v>
      </c>
      <c r="N319" s="969" t="str">
        <f>'Pervade Export'!E429</f>
        <v>N/A</v>
      </c>
    </row>
    <row r="320" spans="1:14" ht="225.75" thickBot="1">
      <c r="A320" s="1155"/>
      <c r="B320" s="692" t="s">
        <v>1920</v>
      </c>
      <c r="C320" s="971">
        <f>VLOOKUP(G320,G1:G4:F1:F4,2,TRUE)</f>
        <v>0</v>
      </c>
      <c r="D320" s="792"/>
      <c r="E320" s="311">
        <v>2</v>
      </c>
      <c r="F320" s="340"/>
      <c r="G320" s="978" t="str">
        <f>'Pervade Export'!C430</f>
        <v>No</v>
      </c>
      <c r="H320" s="840" t="s">
        <v>1921</v>
      </c>
      <c r="I320" s="841"/>
      <c r="J320" s="841"/>
      <c r="K320" s="841"/>
      <c r="L320" s="1027"/>
      <c r="M320" s="1000" t="str">
        <f>'Pervade Export'!B430</f>
        <v>No - requires a developer policy</v>
      </c>
      <c r="N320" s="969" t="str">
        <f>'Pervade Export'!E430</f>
        <v>N/A</v>
      </c>
    </row>
    <row r="321" spans="1:14" ht="240.75" thickBot="1">
      <c r="A321" s="1155"/>
      <c r="B321" s="692" t="s">
        <v>1922</v>
      </c>
      <c r="C321" s="971">
        <f>VLOOKUP(G321,G1:G4:F1:F4,2,TRUE)</f>
        <v>100</v>
      </c>
      <c r="D321" s="792"/>
      <c r="E321" s="311">
        <v>3</v>
      </c>
      <c r="F321" s="340"/>
      <c r="G321" s="978" t="str">
        <f>'Pervade Export'!C431</f>
        <v>Yes</v>
      </c>
      <c r="H321" s="840" t="s">
        <v>1923</v>
      </c>
      <c r="I321" s="841"/>
      <c r="J321" s="841"/>
      <c r="K321" s="841"/>
      <c r="L321" s="1027"/>
      <c r="M321" s="1000" t="str">
        <f>'Pervade Export'!B431</f>
        <v>N/A all development done inhouse</v>
      </c>
      <c r="N321" s="969" t="str">
        <f>'Pervade Export'!E431</f>
        <v>N/A</v>
      </c>
    </row>
    <row r="322" spans="1:14" ht="210.75" thickBot="1">
      <c r="A322" s="1155"/>
      <c r="B322" s="692" t="s">
        <v>1924</v>
      </c>
      <c r="C322" s="971">
        <f>VLOOKUP(G322,G1:G4:F1:F4,2,TRUE)</f>
        <v>100</v>
      </c>
      <c r="D322" s="792"/>
      <c r="E322" s="311">
        <v>4</v>
      </c>
      <c r="F322" s="340"/>
      <c r="G322" s="978" t="str">
        <f>'Pervade Export'!C432</f>
        <v>Yes</v>
      </c>
      <c r="H322" s="840" t="s">
        <v>1925</v>
      </c>
      <c r="I322" s="841"/>
      <c r="J322" s="841"/>
      <c r="K322" s="841"/>
      <c r="L322" s="1027"/>
      <c r="M322" s="1000" t="str">
        <f>'Pervade Export'!B432</f>
        <v>Yes, change control process</v>
      </c>
      <c r="N322" s="969" t="str">
        <f>'Pervade Export'!E432</f>
        <v>N/A</v>
      </c>
    </row>
    <row r="323" spans="1:14" ht="210.75" thickBot="1">
      <c r="A323" s="1155"/>
      <c r="B323" s="692" t="s">
        <v>1926</v>
      </c>
      <c r="C323" s="971">
        <f>VLOOKUP(G323,G1:G4:F1:F4,2,TRUE)</f>
        <v>100</v>
      </c>
      <c r="D323" s="792"/>
      <c r="E323" s="311">
        <v>5</v>
      </c>
      <c r="F323" s="340"/>
      <c r="G323" s="978" t="str">
        <f>'Pervade Export'!C433</f>
        <v>Yes</v>
      </c>
      <c r="H323" s="840" t="s">
        <v>1927</v>
      </c>
      <c r="I323" s="841"/>
      <c r="J323" s="841"/>
      <c r="K323" s="841"/>
      <c r="L323" s="1027"/>
      <c r="M323" s="1000" t="str">
        <f>'Pervade Export'!B433</f>
        <v>Yes, as part of job descriptions</v>
      </c>
      <c r="N323" s="969" t="str">
        <f>'Pervade Export'!E433</f>
        <v>N/A</v>
      </c>
    </row>
    <row r="324" spans="1:14" ht="210.75" thickBot="1">
      <c r="A324" s="1155"/>
      <c r="B324" s="692" t="s">
        <v>1928</v>
      </c>
      <c r="C324" s="971">
        <f>VLOOKUP(G324,G1:G4:F1:F4,2,TRUE)</f>
        <v>0</v>
      </c>
      <c r="D324" s="792"/>
      <c r="E324" s="311">
        <v>6</v>
      </c>
      <c r="F324" s="340"/>
      <c r="G324" s="978" t="str">
        <f>'Pervade Export'!C434</f>
        <v>No</v>
      </c>
      <c r="H324" s="840" t="s">
        <v>1929</v>
      </c>
      <c r="I324" s="841"/>
      <c r="J324" s="841"/>
      <c r="K324" s="841"/>
      <c r="L324" s="1027"/>
      <c r="M324" s="1000" t="str">
        <f>'Pervade Export'!B434</f>
        <v xml:space="preserve">No - documentation needed </v>
      </c>
      <c r="N324" s="969" t="str">
        <f>'Pervade Export'!E434</f>
        <v>N/A</v>
      </c>
    </row>
    <row r="325" spans="1:14" ht="210.75" thickBot="1">
      <c r="A325" s="1155"/>
      <c r="B325" s="213" t="s">
        <v>1930</v>
      </c>
      <c r="C325" s="972">
        <f>VLOOKUP(G325,G1:G4:F1:F4,2,TRUE)</f>
        <v>100</v>
      </c>
      <c r="D325" s="323">
        <f>SUM(C319:C325)/100</f>
        <v>4</v>
      </c>
      <c r="E325" s="312">
        <v>7</v>
      </c>
      <c r="F325" s="340"/>
      <c r="G325" s="978" t="str">
        <f>'Pervade Export'!C435</f>
        <v>Yes</v>
      </c>
      <c r="H325" s="842" t="s">
        <v>1931</v>
      </c>
      <c r="I325" s="843"/>
      <c r="J325" s="843"/>
      <c r="K325" s="843"/>
      <c r="L325" s="1027"/>
      <c r="M325" s="1000" t="str">
        <f>'Pervade Export'!B435</f>
        <v>Yes, we have backups of network switches and configs</v>
      </c>
      <c r="N325" s="969" t="str">
        <f>'Pervade Export'!E435</f>
        <v>N/A</v>
      </c>
    </row>
    <row r="326" spans="1:14" ht="15.75" thickBot="1">
      <c r="A326" s="1083" t="s">
        <v>1055</v>
      </c>
      <c r="B326" s="1084"/>
      <c r="C326" s="274"/>
      <c r="D326" s="274"/>
      <c r="E326" s="1142"/>
      <c r="F326" s="1143"/>
      <c r="G326" s="1143"/>
      <c r="H326" s="1143"/>
      <c r="I326" s="1143"/>
      <c r="J326" s="1143"/>
      <c r="K326" s="1143"/>
      <c r="L326" s="1144"/>
      <c r="M326" s="1143"/>
      <c r="N326" s="1145"/>
    </row>
    <row r="327" spans="1:14" ht="30.75" thickBot="1">
      <c r="A327" s="1148" t="s">
        <v>1056</v>
      </c>
      <c r="B327" s="1149"/>
      <c r="C327" s="275"/>
      <c r="D327" s="275"/>
      <c r="E327" s="349" t="s">
        <v>1436</v>
      </c>
      <c r="F327" s="341"/>
      <c r="G327" s="685" t="s">
        <v>1437</v>
      </c>
      <c r="H327" s="342" t="s">
        <v>1438</v>
      </c>
      <c r="I327" s="343" t="s">
        <v>1439</v>
      </c>
      <c r="J327" s="344" t="s">
        <v>1440</v>
      </c>
      <c r="K327" s="343" t="s">
        <v>1441</v>
      </c>
      <c r="L327" s="345" t="s">
        <v>1442</v>
      </c>
      <c r="M327" s="998" t="s">
        <v>1443</v>
      </c>
      <c r="N327" s="998" t="s">
        <v>1444</v>
      </c>
    </row>
    <row r="328" spans="1:14" ht="210.75" thickBot="1">
      <c r="A328" s="1151" t="s">
        <v>743</v>
      </c>
      <c r="B328" s="88" t="s">
        <v>1932</v>
      </c>
      <c r="C328" s="292">
        <f>VLOOKUP(G328,G1:G4:F1:F4,2,TRUE)</f>
        <v>100</v>
      </c>
      <c r="D328" s="861"/>
      <c r="E328" s="309" t="s">
        <v>1933</v>
      </c>
      <c r="F328" s="340"/>
      <c r="G328" s="353" t="str">
        <f>'Pervade Export'!C436</f>
        <v>Yes</v>
      </c>
      <c r="H328" s="840" t="s">
        <v>1934</v>
      </c>
      <c r="I328" s="841"/>
      <c r="J328" s="841"/>
      <c r="K328" s="841"/>
      <c r="L328" s="1027"/>
      <c r="M328" s="1000" t="str">
        <f>'Pervade Export'!B436</f>
        <v>Yes, change control process</v>
      </c>
      <c r="N328" s="969" t="str">
        <f>'Pervade Export'!E436</f>
        <v>N/A</v>
      </c>
    </row>
    <row r="329" spans="1:14" ht="240.75" thickBot="1">
      <c r="A329" s="1151"/>
      <c r="B329" s="695" t="s">
        <v>1935</v>
      </c>
      <c r="C329" s="292">
        <f>VLOOKUP(G329,G1:G4:F1:F4,2,TRUE)</f>
        <v>100</v>
      </c>
      <c r="D329" s="792"/>
      <c r="E329" s="351">
        <v>2</v>
      </c>
      <c r="F329" s="340"/>
      <c r="G329" s="353" t="str">
        <f>'Pervade Export'!C437</f>
        <v>Yes</v>
      </c>
      <c r="H329" s="840" t="s">
        <v>1936</v>
      </c>
      <c r="I329" s="841"/>
      <c r="J329" s="841"/>
      <c r="K329" s="841"/>
      <c r="L329" s="1027"/>
      <c r="M329" s="1000" t="str">
        <f>'Pervade Export'!B437</f>
        <v>Yes, set by GPO</v>
      </c>
      <c r="N329" s="969" t="str">
        <f>'Pervade Export'!E437</f>
        <v>N/A</v>
      </c>
    </row>
    <row r="330" spans="1:14" ht="240.75" thickBot="1">
      <c r="A330" s="1151"/>
      <c r="B330" s="705" t="s">
        <v>1937</v>
      </c>
      <c r="C330" s="871">
        <f>VLOOKUP(G330,G1:G4:F1:F4,2,TRUE)</f>
        <v>100</v>
      </c>
      <c r="D330" s="329">
        <f>SUM(C328:C330)/100</f>
        <v>3</v>
      </c>
      <c r="E330" s="352">
        <v>3</v>
      </c>
      <c r="F330" s="340"/>
      <c r="G330" s="353" t="str">
        <f>'Pervade Export'!C438</f>
        <v>Yes</v>
      </c>
      <c r="H330" s="840" t="s">
        <v>1938</v>
      </c>
      <c r="I330" s="841"/>
      <c r="J330" s="841"/>
      <c r="K330" s="841"/>
      <c r="L330" s="1027"/>
      <c r="M330" s="1000" t="str">
        <f>'Pervade Export'!B438</f>
        <v>Yes - part of the BCDR schedule in IT</v>
      </c>
      <c r="N330" s="969" t="str">
        <f>'Pervade Export'!E438</f>
        <v>N/A</v>
      </c>
    </row>
    <row r="331" spans="1:14" ht="240.75" thickBot="1">
      <c r="A331" s="1154" t="s">
        <v>748</v>
      </c>
      <c r="B331" s="690" t="s">
        <v>1939</v>
      </c>
      <c r="C331" s="976">
        <f>VLOOKUP(G331,G1:G4:F1:F4,2,TRUE)</f>
        <v>100</v>
      </c>
      <c r="D331" s="791"/>
      <c r="E331" s="348" t="s">
        <v>1940</v>
      </c>
      <c r="F331" s="340"/>
      <c r="G331" s="968" t="str">
        <f>'Pervade Export'!C439</f>
        <v>Yes</v>
      </c>
      <c r="H331" s="840" t="s">
        <v>1941</v>
      </c>
      <c r="I331" s="841"/>
      <c r="J331" s="841"/>
      <c r="K331" s="841"/>
      <c r="L331" s="1027"/>
      <c r="M331" s="1000" t="str">
        <f>'Pervade Export'!B439</f>
        <v>Yes, change control process</v>
      </c>
      <c r="N331" s="969" t="str">
        <f>'Pervade Export'!E439</f>
        <v>N/A</v>
      </c>
    </row>
    <row r="332" spans="1:14" ht="225.75" thickBot="1">
      <c r="A332" s="1155"/>
      <c r="B332" s="690" t="s">
        <v>1942</v>
      </c>
      <c r="C332" s="979">
        <f>VLOOKUP(G332,G1:G4:F1:F4,2,TRUE)</f>
        <v>100</v>
      </c>
      <c r="D332" s="792"/>
      <c r="E332" s="311">
        <v>2</v>
      </c>
      <c r="F332" s="340"/>
      <c r="G332" s="968" t="str">
        <f>'Pervade Export'!C440</f>
        <v>Yes</v>
      </c>
      <c r="H332" s="840" t="s">
        <v>1943</v>
      </c>
      <c r="I332" s="841"/>
      <c r="J332" s="841"/>
      <c r="K332" s="841"/>
      <c r="L332" s="1027"/>
      <c r="M332" s="1000" t="str">
        <f>'Pervade Export'!B440</f>
        <v>Yes, set by GPO</v>
      </c>
      <c r="N332" s="969" t="str">
        <f>'Pervade Export'!E440</f>
        <v>N/A</v>
      </c>
    </row>
    <row r="333" spans="1:14" ht="210.75" thickBot="1">
      <c r="A333" s="1155"/>
      <c r="B333" s="690" t="s">
        <v>1944</v>
      </c>
      <c r="C333" s="980">
        <f>VLOOKUP(G333,G1:G4:F1:F4,2,TRUE)</f>
        <v>100</v>
      </c>
      <c r="D333" s="323">
        <f>SUM(C331:C333)/100</f>
        <v>3</v>
      </c>
      <c r="E333" s="312">
        <v>3</v>
      </c>
      <c r="F333" s="340"/>
      <c r="G333" s="978" t="str">
        <f>'Pervade Export'!C441</f>
        <v>Yes</v>
      </c>
      <c r="H333" s="842" t="s">
        <v>1945</v>
      </c>
      <c r="I333" s="843"/>
      <c r="J333" s="843"/>
      <c r="K333" s="843"/>
      <c r="L333" s="1027"/>
      <c r="M333" s="1000" t="str">
        <f>'Pervade Export'!B441</f>
        <v>Yes, for operational planning</v>
      </c>
      <c r="N333" s="969" t="str">
        <f>'Pervade Export'!E441</f>
        <v>N/A</v>
      </c>
    </row>
    <row r="334" spans="1:14" ht="15.75" thickBot="1">
      <c r="A334" s="1083" t="s">
        <v>1063</v>
      </c>
      <c r="B334" s="1084"/>
      <c r="C334" s="274"/>
      <c r="D334" s="274"/>
      <c r="E334" s="1142"/>
      <c r="F334" s="1143"/>
      <c r="G334" s="1143"/>
      <c r="H334" s="1143"/>
      <c r="I334" s="1143"/>
      <c r="J334" s="1143"/>
      <c r="K334" s="1143"/>
      <c r="L334" s="1144"/>
      <c r="M334" s="1143"/>
      <c r="N334" s="1145"/>
    </row>
    <row r="335" spans="1:14" ht="30.75" thickBot="1">
      <c r="A335" s="1148" t="s">
        <v>1064</v>
      </c>
      <c r="B335" s="1149"/>
      <c r="C335" s="275"/>
      <c r="D335" s="275"/>
      <c r="E335" s="349" t="s">
        <v>1436</v>
      </c>
      <c r="F335" s="341"/>
      <c r="G335" s="685" t="s">
        <v>1437</v>
      </c>
      <c r="H335" s="342" t="s">
        <v>1438</v>
      </c>
      <c r="I335" s="343" t="s">
        <v>1439</v>
      </c>
      <c r="J335" s="344" t="s">
        <v>1440</v>
      </c>
      <c r="K335" s="343" t="s">
        <v>1441</v>
      </c>
      <c r="L335" s="345" t="s">
        <v>1442</v>
      </c>
      <c r="M335" s="998" t="s">
        <v>1443</v>
      </c>
      <c r="N335" s="998" t="s">
        <v>1444</v>
      </c>
    </row>
    <row r="336" spans="1:14" ht="240.75" thickBot="1">
      <c r="A336" s="1150" t="s">
        <v>743</v>
      </c>
      <c r="B336" s="88" t="s">
        <v>1946</v>
      </c>
      <c r="C336" s="292">
        <f>VLOOKUP(G336,G1:G4:F1:F4,2,TRUE)</f>
        <v>0</v>
      </c>
      <c r="D336" s="861"/>
      <c r="E336" s="353" t="s">
        <v>1947</v>
      </c>
      <c r="F336" s="340"/>
      <c r="G336" s="353" t="str">
        <f>'Pervade Export'!C442</f>
        <v>No</v>
      </c>
      <c r="H336" s="840" t="s">
        <v>1948</v>
      </c>
      <c r="I336" s="841"/>
      <c r="J336" s="841"/>
      <c r="K336" s="841"/>
      <c r="L336" s="1027"/>
      <c r="M336" s="1000" t="str">
        <f>'Pervade Export'!B442</f>
        <v>No - CE+ verification but a wider penetration test is required</v>
      </c>
      <c r="N336" s="969" t="str">
        <f>'Pervade Export'!E442</f>
        <v>N/A</v>
      </c>
    </row>
    <row r="337" spans="1:14" ht="210.75" thickBot="1">
      <c r="A337" s="1151"/>
      <c r="B337" s="695" t="s">
        <v>1949</v>
      </c>
      <c r="C337" s="292">
        <f>VLOOKUP(G337,G1:G4:F1:F4,2,TRUE)</f>
        <v>0</v>
      </c>
      <c r="D337" s="792"/>
      <c r="E337" s="351">
        <v>2</v>
      </c>
      <c r="F337" s="340"/>
      <c r="G337" s="353" t="str">
        <f>'Pervade Export'!C443</f>
        <v>No</v>
      </c>
      <c r="H337" s="840" t="s">
        <v>1950</v>
      </c>
      <c r="I337" s="841"/>
      <c r="J337" s="841"/>
      <c r="K337" s="841"/>
      <c r="L337" s="1027"/>
      <c r="M337" s="1000" t="str">
        <f>'Pervade Export'!B443</f>
        <v>No</v>
      </c>
      <c r="N337" s="969" t="str">
        <f>'Pervade Export'!E443</f>
        <v>N/A</v>
      </c>
    </row>
    <row r="338" spans="1:14" ht="165.75" thickBot="1">
      <c r="A338" s="1156"/>
      <c r="B338" s="695" t="s">
        <v>1951</v>
      </c>
      <c r="C338" s="871">
        <f>VLOOKUP(G338,G1:G4:F1:F4,2,TRUE)</f>
        <v>0</v>
      </c>
      <c r="D338" s="334">
        <f>SUM(C336:C338)/100</f>
        <v>0</v>
      </c>
      <c r="E338" s="352">
        <v>3</v>
      </c>
      <c r="F338" s="340"/>
      <c r="G338" s="353" t="str">
        <f>'Pervade Export'!C444</f>
        <v>No</v>
      </c>
      <c r="H338" s="840" t="s">
        <v>1952</v>
      </c>
      <c r="I338" s="841"/>
      <c r="J338" s="841"/>
      <c r="K338" s="841"/>
      <c r="L338" s="1027"/>
      <c r="M338" s="1000" t="str">
        <f>'Pervade Export'!B444</f>
        <v>No - pen testing required</v>
      </c>
      <c r="N338" s="969" t="str">
        <f>'Pervade Export'!E444</f>
        <v>N/A</v>
      </c>
    </row>
    <row r="339" spans="1:14" ht="180.75" thickBot="1">
      <c r="A339" s="1154" t="s">
        <v>748</v>
      </c>
      <c r="B339" s="692" t="s">
        <v>1953</v>
      </c>
      <c r="C339" s="976">
        <f>VLOOKUP(G339,G1:G4:F1:F4,2,TRUE)</f>
        <v>100</v>
      </c>
      <c r="D339" s="792"/>
      <c r="E339" s="348" t="s">
        <v>1954</v>
      </c>
      <c r="F339" s="340"/>
      <c r="G339" s="968" t="str">
        <f>'Pervade Export'!C445</f>
        <v>Yes</v>
      </c>
      <c r="H339" s="840" t="s">
        <v>1955</v>
      </c>
      <c r="I339" s="841"/>
      <c r="J339" s="841"/>
      <c r="K339" s="841"/>
      <c r="L339" s="1027"/>
      <c r="M339" s="1000" t="str">
        <f>'Pervade Export'!B445</f>
        <v>Yes, CE+ and vulnerability scanning</v>
      </c>
      <c r="N339" s="969" t="str">
        <f>'Pervade Export'!E445</f>
        <v>N/A</v>
      </c>
    </row>
    <row r="340" spans="1:14" ht="165.75" thickBot="1">
      <c r="A340" s="1155"/>
      <c r="B340" s="692" t="s">
        <v>1956</v>
      </c>
      <c r="C340" s="979">
        <f>VLOOKUP(G340,G1:G4:F1:F4,2,TRUE)</f>
        <v>0</v>
      </c>
      <c r="D340" s="792"/>
      <c r="E340" s="311">
        <v>2</v>
      </c>
      <c r="F340" s="340"/>
      <c r="G340" s="968" t="str">
        <f>'Pervade Export'!C446</f>
        <v>No</v>
      </c>
      <c r="H340" s="840" t="s">
        <v>1957</v>
      </c>
      <c r="I340" s="841"/>
      <c r="J340" s="841"/>
      <c r="K340" s="841"/>
      <c r="L340" s="1027"/>
      <c r="M340" s="1000" t="str">
        <f>'Pervade Export'!B446</f>
        <v>No - pentest required</v>
      </c>
      <c r="N340" s="969" t="str">
        <f>'Pervade Export'!E446</f>
        <v>N/A</v>
      </c>
    </row>
    <row r="341" spans="1:14" ht="135.75" thickBot="1">
      <c r="A341" s="1155"/>
      <c r="B341" s="692" t="s">
        <v>1958</v>
      </c>
      <c r="C341" s="979">
        <f>VLOOKUP(G341,G1:G4:F1:F4,2,TRUE)</f>
        <v>0</v>
      </c>
      <c r="D341" s="792"/>
      <c r="E341" s="311">
        <v>3</v>
      </c>
      <c r="F341" s="340"/>
      <c r="G341" s="968" t="str">
        <f>'Pervade Export'!C447</f>
        <v>No</v>
      </c>
      <c r="H341" s="840" t="s">
        <v>1959</v>
      </c>
      <c r="I341" s="841"/>
      <c r="J341" s="841"/>
      <c r="K341" s="841"/>
      <c r="L341" s="1027"/>
      <c r="M341" s="1000" t="str">
        <f>'Pervade Export'!B447</f>
        <v>No</v>
      </c>
      <c r="N341" s="969" t="str">
        <f>'Pervade Export'!E447</f>
        <v>N/A</v>
      </c>
    </row>
    <row r="342" spans="1:14" ht="180.75" thickBot="1">
      <c r="A342" s="1155"/>
      <c r="B342" s="213" t="s">
        <v>1960</v>
      </c>
      <c r="C342" s="980">
        <f>VLOOKUP(G342,G1:G4:F1:F4,2,TRUE)</f>
        <v>100</v>
      </c>
      <c r="D342" s="323">
        <f>SUM(C339:C342)/100</f>
        <v>2</v>
      </c>
      <c r="E342" s="312">
        <v>4</v>
      </c>
      <c r="F342" s="340"/>
      <c r="G342" s="978" t="str">
        <f>'Pervade Export'!C448</f>
        <v>Yes</v>
      </c>
      <c r="H342" s="842" t="s">
        <v>1961</v>
      </c>
      <c r="I342" s="843"/>
      <c r="J342" s="843"/>
      <c r="K342" s="843"/>
      <c r="L342" s="1027"/>
      <c r="M342" s="1000" t="str">
        <f>'Pervade Export'!B448</f>
        <v>Yes, through digital champions group</v>
      </c>
      <c r="N342" s="969" t="str">
        <f>'Pervade Export'!E448</f>
        <v>N/A</v>
      </c>
    </row>
    <row r="343" spans="1:14" ht="15.75" thickBot="1">
      <c r="A343" s="297"/>
      <c r="B343" s="298"/>
      <c r="C343" s="299"/>
      <c r="D343" s="299"/>
      <c r="E343" s="1130"/>
      <c r="F343" s="1131"/>
      <c r="G343" s="1131"/>
      <c r="H343" s="1131"/>
      <c r="I343" s="1131"/>
      <c r="J343" s="1131"/>
      <c r="K343" s="1131"/>
      <c r="L343" s="1132"/>
      <c r="M343" s="1131"/>
      <c r="N343" s="1133"/>
    </row>
    <row r="344" spans="1:14">
      <c r="A344" s="1152" t="s">
        <v>1072</v>
      </c>
      <c r="B344" s="1153"/>
      <c r="C344" s="263"/>
      <c r="D344" s="263"/>
      <c r="E344" s="1134"/>
      <c r="F344" s="1135"/>
      <c r="G344" s="1135"/>
      <c r="H344" s="1135"/>
      <c r="I344" s="1135"/>
      <c r="J344" s="1135"/>
      <c r="K344" s="1135"/>
      <c r="L344" s="1136"/>
      <c r="M344" s="1135"/>
      <c r="N344" s="1137"/>
    </row>
    <row r="345" spans="1:14" ht="15.75" thickBot="1">
      <c r="A345" s="1146" t="s">
        <v>1073</v>
      </c>
      <c r="B345" s="1147"/>
      <c r="C345" s="282"/>
      <c r="D345" s="282"/>
      <c r="E345" s="1134"/>
      <c r="F345" s="1135"/>
      <c r="G345" s="1135"/>
      <c r="H345" s="1135"/>
      <c r="I345" s="1135"/>
      <c r="J345" s="1135"/>
      <c r="K345" s="1135"/>
      <c r="L345" s="1136"/>
      <c r="M345" s="1135"/>
      <c r="N345" s="1137"/>
    </row>
    <row r="346" spans="1:14" ht="15.75" thickBot="1">
      <c r="A346" s="1083" t="s">
        <v>1074</v>
      </c>
      <c r="B346" s="1084"/>
      <c r="C346" s="274"/>
      <c r="D346" s="274"/>
      <c r="E346" s="1138"/>
      <c r="F346" s="1139"/>
      <c r="G346" s="1139"/>
      <c r="H346" s="1139"/>
      <c r="I346" s="1139"/>
      <c r="J346" s="1139"/>
      <c r="K346" s="1139"/>
      <c r="L346" s="1140"/>
      <c r="M346" s="1139"/>
      <c r="N346" s="1141"/>
    </row>
    <row r="347" spans="1:14" ht="30.75" thickBot="1">
      <c r="A347" s="1148" t="s">
        <v>1075</v>
      </c>
      <c r="B347" s="1149"/>
      <c r="C347" s="275"/>
      <c r="D347" s="275"/>
      <c r="E347" s="349" t="s">
        <v>1436</v>
      </c>
      <c r="F347" s="341"/>
      <c r="G347" s="685" t="s">
        <v>1437</v>
      </c>
      <c r="H347" s="342" t="s">
        <v>1438</v>
      </c>
      <c r="I347" s="343" t="s">
        <v>1439</v>
      </c>
      <c r="J347" s="344" t="s">
        <v>1440</v>
      </c>
      <c r="K347" s="343" t="s">
        <v>1441</v>
      </c>
      <c r="L347" s="345" t="s">
        <v>1442</v>
      </c>
      <c r="M347" s="998" t="s">
        <v>1443</v>
      </c>
      <c r="N347" s="998" t="s">
        <v>1444</v>
      </c>
    </row>
    <row r="348" spans="1:14" ht="210.75" thickBot="1">
      <c r="A348" s="1150" t="s">
        <v>743</v>
      </c>
      <c r="B348" s="88" t="s">
        <v>1076</v>
      </c>
      <c r="C348" s="288">
        <f>VLOOKUP(G348,G1:G4:F1:F4,2,TRUE)</f>
        <v>100</v>
      </c>
      <c r="D348" s="791"/>
      <c r="E348" s="353" t="s">
        <v>1962</v>
      </c>
      <c r="F348" s="340"/>
      <c r="G348" s="353" t="str">
        <f>'Pervade Export'!C27</f>
        <v>Yes</v>
      </c>
      <c r="H348" s="840" t="s">
        <v>1963</v>
      </c>
      <c r="I348" s="841"/>
      <c r="J348" s="841"/>
      <c r="K348" s="841"/>
      <c r="L348" s="1027"/>
      <c r="M348" s="1000" t="str">
        <f>'Pervade Export'!B27</f>
        <v>Yes, CE+</v>
      </c>
      <c r="N348" s="969" t="str">
        <f>'Pervade Export'!E27</f>
        <v>N/A</v>
      </c>
    </row>
    <row r="349" spans="1:14" ht="135.75" thickBot="1">
      <c r="A349" s="1151"/>
      <c r="B349" s="695" t="s">
        <v>1964</v>
      </c>
      <c r="C349" s="288">
        <f>VLOOKUP(G349,G1:G4:F1:F4,2,TRUE)</f>
        <v>100</v>
      </c>
      <c r="D349" s="792"/>
      <c r="E349" s="351">
        <v>2</v>
      </c>
      <c r="F349" s="340"/>
      <c r="G349" s="353" t="str">
        <f>'Pervade Export'!C28</f>
        <v>Yes</v>
      </c>
      <c r="H349" s="840" t="s">
        <v>1965</v>
      </c>
      <c r="I349" s="841"/>
      <c r="J349" s="841"/>
      <c r="K349" s="841"/>
      <c r="L349" s="1027"/>
      <c r="M349" s="1000" t="str">
        <f>'Pervade Export'!B28</f>
        <v>Yes - Smoothwall (bitdefender scanner) and f-secure is internal to the device</v>
      </c>
      <c r="N349" s="969" t="s">
        <v>1966</v>
      </c>
    </row>
    <row r="350" spans="1:14" ht="105.75" thickBot="1">
      <c r="A350" s="1151"/>
      <c r="B350" s="695" t="s">
        <v>1967</v>
      </c>
      <c r="C350" s="288">
        <f>VLOOKUP(G350,G1:G4:F1:F4,2,TRUE)</f>
        <v>100</v>
      </c>
      <c r="D350" s="792"/>
      <c r="E350" s="351">
        <v>3</v>
      </c>
      <c r="F350" s="340"/>
      <c r="G350" s="353" t="str">
        <f>'Pervade Export'!C29</f>
        <v>Yes</v>
      </c>
      <c r="H350" s="840" t="s">
        <v>1968</v>
      </c>
      <c r="I350" s="841"/>
      <c r="J350" s="841"/>
      <c r="K350" s="841"/>
      <c r="L350" s="1027"/>
      <c r="M350" s="1000" t="str">
        <f>'Pervade Export'!B29</f>
        <v>Yes, F-Secure</v>
      </c>
      <c r="N350" s="969" t="s">
        <v>1966</v>
      </c>
    </row>
    <row r="351" spans="1:14" ht="75.75" thickBot="1">
      <c r="A351" s="1151"/>
      <c r="B351" s="695" t="s">
        <v>1969</v>
      </c>
      <c r="C351" s="288">
        <f>VLOOKUP(G351,G1:G4:F1:F4,2,TRUE)</f>
        <v>100</v>
      </c>
      <c r="D351" s="792"/>
      <c r="E351" s="351">
        <v>4</v>
      </c>
      <c r="F351" s="340"/>
      <c r="G351" s="353" t="str">
        <f>'Pervade Export'!C30</f>
        <v>Yes</v>
      </c>
      <c r="H351" s="840" t="s">
        <v>1970</v>
      </c>
      <c r="I351" s="841"/>
      <c r="J351" s="841"/>
      <c r="K351" s="841"/>
      <c r="L351" s="1027"/>
      <c r="M351" s="1000" t="str">
        <f>'Pervade Export'!B30</f>
        <v>Yes, F-Secure</v>
      </c>
      <c r="N351" s="969" t="s">
        <v>1966</v>
      </c>
    </row>
    <row r="352" spans="1:14" ht="120.75" thickBot="1">
      <c r="A352" s="1151"/>
      <c r="B352" s="699" t="s">
        <v>1971</v>
      </c>
      <c r="C352" s="288">
        <f>VLOOKUP(G352,G1:G4:F1:F4,2,TRUE)</f>
        <v>100</v>
      </c>
      <c r="D352" s="329">
        <f>SUM(C348:C352)/100</f>
        <v>5</v>
      </c>
      <c r="E352" s="400">
        <v>5</v>
      </c>
      <c r="F352" s="340"/>
      <c r="G352" s="353" t="str">
        <f>'Pervade Export'!C31</f>
        <v>Yes</v>
      </c>
      <c r="H352" s="842" t="s">
        <v>1972</v>
      </c>
      <c r="I352" s="843"/>
      <c r="J352" s="843"/>
      <c r="K352" s="843"/>
      <c r="L352" s="1030"/>
      <c r="M352" s="1000" t="str">
        <f>'Pervade Export'!B31</f>
        <v>Yes, F-Secure</v>
      </c>
      <c r="N352" s="969" t="str">
        <f>'Pervade Export'!E31</f>
        <v>N/A</v>
      </c>
    </row>
    <row r="353" spans="1:14" ht="30.75" thickBot="1">
      <c r="A353" s="788" t="s">
        <v>748</v>
      </c>
      <c r="B353" s="789" t="s">
        <v>775</v>
      </c>
      <c r="C353" s="790"/>
      <c r="D353" s="790">
        <f>SUM(C353)</f>
        <v>0</v>
      </c>
      <c r="E353" s="795" t="s">
        <v>1973</v>
      </c>
      <c r="F353" s="796"/>
      <c r="G353" s="798" t="s">
        <v>1483</v>
      </c>
      <c r="H353" s="852"/>
      <c r="I353" s="853"/>
      <c r="J353" s="853"/>
      <c r="K353" s="853"/>
      <c r="L353" s="1031"/>
      <c r="M353" s="1002"/>
      <c r="N353" s="1003"/>
    </row>
    <row r="354" spans="1:14" ht="15.75" thickBot="1">
      <c r="A354" s="1083" t="s">
        <v>1081</v>
      </c>
      <c r="B354" s="1084"/>
      <c r="C354" s="274"/>
      <c r="D354" s="274"/>
      <c r="E354" s="1142"/>
      <c r="F354" s="1143"/>
      <c r="G354" s="1143"/>
      <c r="H354" s="1143"/>
      <c r="I354" s="1143"/>
      <c r="J354" s="1143"/>
      <c r="K354" s="1143"/>
      <c r="L354" s="1144"/>
      <c r="M354" s="1143"/>
      <c r="N354" s="1145"/>
    </row>
    <row r="355" spans="1:14" ht="30.75" thickBot="1">
      <c r="A355" s="1148" t="s">
        <v>1974</v>
      </c>
      <c r="B355" s="1149"/>
      <c r="C355" s="275"/>
      <c r="D355" s="275"/>
      <c r="E355" s="349" t="s">
        <v>1436</v>
      </c>
      <c r="F355" s="341"/>
      <c r="G355" s="685" t="s">
        <v>1437</v>
      </c>
      <c r="H355" s="342" t="s">
        <v>1438</v>
      </c>
      <c r="I355" s="343" t="s">
        <v>1439</v>
      </c>
      <c r="J355" s="344" t="s">
        <v>1440</v>
      </c>
      <c r="K355" s="343" t="s">
        <v>1441</v>
      </c>
      <c r="L355" s="345" t="s">
        <v>1442</v>
      </c>
      <c r="M355" s="998" t="s">
        <v>1443</v>
      </c>
      <c r="N355" s="998" t="s">
        <v>1444</v>
      </c>
    </row>
    <row r="356" spans="1:14" ht="90.75" thickBot="1">
      <c r="A356" s="1151" t="s">
        <v>743</v>
      </c>
      <c r="B356" s="695" t="s">
        <v>1975</v>
      </c>
      <c r="C356" s="288">
        <f>VLOOKUP(G356,G1:G4:F1:F4,2,TRUE)</f>
        <v>100</v>
      </c>
      <c r="D356" s="861"/>
      <c r="E356" s="353" t="s">
        <v>1976</v>
      </c>
      <c r="F356" s="340"/>
      <c r="G356" s="353" t="str">
        <f>'Pervade Export'!C33</f>
        <v>Yes</v>
      </c>
      <c r="H356" s="840" t="s">
        <v>1977</v>
      </c>
      <c r="I356" s="841"/>
      <c r="J356" s="841"/>
      <c r="K356" s="841"/>
      <c r="L356" s="1027"/>
      <c r="M356" s="1000" t="str">
        <f>'Pervade Export'!B33</f>
        <v>Yes, MailCheck</v>
      </c>
      <c r="N356" s="969" t="str">
        <f>'Pervade Export'!E33</f>
        <v>N/A</v>
      </c>
    </row>
    <row r="357" spans="1:14" ht="90.75" thickBot="1">
      <c r="A357" s="1151"/>
      <c r="B357" s="695" t="s">
        <v>1978</v>
      </c>
      <c r="C357" s="288">
        <f>VLOOKUP(G357,G1:G4:F1:F4,2,TRUE)</f>
        <v>100</v>
      </c>
      <c r="D357" s="792"/>
      <c r="E357" s="351">
        <v>2</v>
      </c>
      <c r="F357" s="340"/>
      <c r="G357" s="353" t="str">
        <f>'Pervade Export'!C34</f>
        <v>Yes</v>
      </c>
      <c r="H357" s="840" t="s">
        <v>1979</v>
      </c>
      <c r="I357" s="841"/>
      <c r="J357" s="841"/>
      <c r="K357" s="841"/>
      <c r="L357" s="1027"/>
      <c r="M357" s="1000" t="str">
        <f>'Pervade Export'!B34</f>
        <v>Yes, TLSv1.2 enabled</v>
      </c>
      <c r="N357" s="969" t="str">
        <f>'Pervade Export'!E34</f>
        <v>N/A</v>
      </c>
    </row>
    <row r="358" spans="1:14" ht="90.75" thickBot="1">
      <c r="A358" s="1151"/>
      <c r="B358" s="695" t="s">
        <v>1980</v>
      </c>
      <c r="C358" s="288">
        <f>VLOOKUP(G358,G1:G4:F1:F4,2,TRUE)</f>
        <v>100</v>
      </c>
      <c r="D358" s="792"/>
      <c r="E358" s="351">
        <v>3</v>
      </c>
      <c r="F358" s="340"/>
      <c r="G358" s="353" t="str">
        <f>'Pervade Export'!C35</f>
        <v>Yes</v>
      </c>
      <c r="H358" s="840" t="s">
        <v>1979</v>
      </c>
      <c r="I358" s="841"/>
      <c r="J358" s="841"/>
      <c r="K358" s="841"/>
      <c r="L358" s="1027"/>
      <c r="M358" s="1000" t="str">
        <f>'Pervade Export'!B35</f>
        <v>Yes, DMARC, DKIM and SPF enabled on mail route.</v>
      </c>
      <c r="N358" s="969" t="str">
        <f>'Pervade Export'!E35</f>
        <v>N/A</v>
      </c>
    </row>
    <row r="359" spans="1:14" ht="90.75" thickBot="1">
      <c r="A359" s="1151"/>
      <c r="B359" s="699" t="s">
        <v>1981</v>
      </c>
      <c r="C359" s="288">
        <f>VLOOKUP(G359,G1:G4:F1:F4,2,TRUE)</f>
        <v>100</v>
      </c>
      <c r="D359" s="329">
        <f>SUM(C356:C359)/100</f>
        <v>4</v>
      </c>
      <c r="E359" s="400">
        <v>4</v>
      </c>
      <c r="F359" s="340"/>
      <c r="G359" s="353" t="str">
        <f>'Pervade Export'!C36</f>
        <v>Yes</v>
      </c>
      <c r="H359" s="842" t="s">
        <v>1982</v>
      </c>
      <c r="I359" s="843"/>
      <c r="J359" s="843"/>
      <c r="K359" s="843"/>
      <c r="L359" s="1030"/>
      <c r="M359" s="1000" t="str">
        <f>'Pervade Export'!B36</f>
        <v>Yes, mail route.  CE+ tested</v>
      </c>
      <c r="N359" s="969" t="str">
        <f>'Pervade Export'!E36</f>
        <v>N/A</v>
      </c>
    </row>
    <row r="360" spans="1:14" ht="30.75" thickBot="1">
      <c r="A360" s="788" t="s">
        <v>748</v>
      </c>
      <c r="B360" s="789" t="s">
        <v>1087</v>
      </c>
      <c r="C360" s="790"/>
      <c r="D360" s="790">
        <f>SUM(C360)</f>
        <v>0</v>
      </c>
      <c r="E360" s="795" t="s">
        <v>1983</v>
      </c>
      <c r="F360" s="796"/>
      <c r="G360" s="798" t="s">
        <v>1483</v>
      </c>
      <c r="H360" s="852"/>
      <c r="I360" s="853"/>
      <c r="J360" s="853"/>
      <c r="K360" s="853"/>
      <c r="L360" s="1031"/>
      <c r="M360" s="1002"/>
      <c r="N360" s="1003"/>
    </row>
    <row r="361" spans="1:14" ht="15.75" thickBot="1">
      <c r="A361" s="1083" t="s">
        <v>1088</v>
      </c>
      <c r="B361" s="1084"/>
      <c r="C361" s="274"/>
      <c r="D361" s="274"/>
      <c r="E361" s="1142"/>
      <c r="F361" s="1143"/>
      <c r="G361" s="1143"/>
      <c r="H361" s="1143"/>
      <c r="I361" s="1143"/>
      <c r="J361" s="1143"/>
      <c r="K361" s="1143"/>
      <c r="L361" s="1144"/>
      <c r="M361" s="1143"/>
      <c r="N361" s="1145"/>
    </row>
    <row r="362" spans="1:14" ht="30.75" thickBot="1">
      <c r="A362" s="1148" t="s">
        <v>1089</v>
      </c>
      <c r="B362" s="1149"/>
      <c r="C362" s="275"/>
      <c r="D362" s="275"/>
      <c r="E362" s="349" t="s">
        <v>1436</v>
      </c>
      <c r="F362" s="341"/>
      <c r="G362" s="685" t="s">
        <v>1437</v>
      </c>
      <c r="H362" s="342" t="s">
        <v>1438</v>
      </c>
      <c r="I362" s="343" t="s">
        <v>1439</v>
      </c>
      <c r="J362" s="344" t="s">
        <v>1440</v>
      </c>
      <c r="K362" s="343" t="s">
        <v>1441</v>
      </c>
      <c r="L362" s="345" t="s">
        <v>1442</v>
      </c>
      <c r="M362" s="998" t="s">
        <v>1443</v>
      </c>
      <c r="N362" s="998" t="s">
        <v>1444</v>
      </c>
    </row>
    <row r="363" spans="1:14" ht="90.75" thickBot="1">
      <c r="A363" s="1151" t="s">
        <v>743</v>
      </c>
      <c r="B363" s="695" t="s">
        <v>1984</v>
      </c>
      <c r="C363" s="288">
        <f>VLOOKUP(G363,G1:G4:F1:F4,2,TRUE)</f>
        <v>100</v>
      </c>
      <c r="D363" s="861"/>
      <c r="E363" s="353" t="s">
        <v>1985</v>
      </c>
      <c r="F363" s="340"/>
      <c r="G363" s="353" t="str">
        <f>'Pervade Export'!C38</f>
        <v>Yes</v>
      </c>
      <c r="H363" s="840" t="s">
        <v>1986</v>
      </c>
      <c r="I363" s="841"/>
      <c r="J363" s="841"/>
      <c r="K363" s="841"/>
      <c r="L363" s="1027"/>
      <c r="M363" s="1000" t="str">
        <f>'Pervade Export'!B38</f>
        <v>Yes, currently using it</v>
      </c>
      <c r="N363" s="969" t="str">
        <f>'Pervade Export'!E38</f>
        <v>N/A</v>
      </c>
    </row>
    <row r="364" spans="1:14" ht="120.75" thickBot="1">
      <c r="A364" s="1151"/>
      <c r="B364" s="88" t="s">
        <v>1987</v>
      </c>
      <c r="C364" s="288">
        <f>VLOOKUP(G364,G1:G4:F1:F4,2,TRUE)</f>
        <v>0</v>
      </c>
      <c r="D364" s="792"/>
      <c r="E364" s="351">
        <v>2</v>
      </c>
      <c r="F364" s="340"/>
      <c r="G364" s="353" t="str">
        <f>'Pervade Export'!C39</f>
        <v>No</v>
      </c>
      <c r="H364" s="840" t="s">
        <v>1988</v>
      </c>
      <c r="I364" s="841"/>
      <c r="J364" s="841"/>
      <c r="K364" s="841"/>
      <c r="L364" s="1027"/>
      <c r="M364" s="1000">
        <f>'Pervade Export'!B39</f>
        <v>0</v>
      </c>
      <c r="N364" s="969" t="str">
        <f>'Pervade Export'!E39</f>
        <v>N/A</v>
      </c>
    </row>
    <row r="365" spans="1:14" ht="90.75" thickBot="1">
      <c r="A365" s="1151"/>
      <c r="B365" s="88" t="s">
        <v>1989</v>
      </c>
      <c r="C365" s="288">
        <f>VLOOKUP(G365,G1:G4:F1:F4,2,TRUE)</f>
        <v>0</v>
      </c>
      <c r="D365" s="792"/>
      <c r="E365" s="351">
        <v>3</v>
      </c>
      <c r="F365" s="340"/>
      <c r="G365" s="353" t="str">
        <f>'Pervade Export'!C40</f>
        <v>No</v>
      </c>
      <c r="H365" s="840" t="s">
        <v>1990</v>
      </c>
      <c r="I365" s="841"/>
      <c r="J365" s="841"/>
      <c r="K365" s="841"/>
      <c r="L365" s="1027"/>
      <c r="M365" s="1000">
        <f>'Pervade Export'!B40</f>
        <v>0</v>
      </c>
      <c r="N365" s="969" t="str">
        <f>'Pervade Export'!E40</f>
        <v>N/A</v>
      </c>
    </row>
    <row r="366" spans="1:14" ht="120.75" thickBot="1">
      <c r="A366" s="1151"/>
      <c r="B366" s="787" t="s">
        <v>1991</v>
      </c>
      <c r="C366" s="288">
        <f>VLOOKUP(G366,G1:G4:F1:F4,2,TRUE)</f>
        <v>100</v>
      </c>
      <c r="D366" s="329">
        <f>SUM(C363:C366)/100</f>
        <v>2</v>
      </c>
      <c r="E366" s="400">
        <v>4</v>
      </c>
      <c r="F366" s="340"/>
      <c r="G366" s="353" t="str">
        <f>'Pervade Export'!C41</f>
        <v>Yes</v>
      </c>
      <c r="H366" s="842" t="s">
        <v>1992</v>
      </c>
      <c r="I366" s="843"/>
      <c r="J366" s="843"/>
      <c r="K366" s="843"/>
      <c r="L366" s="1030"/>
      <c r="M366" s="1000" t="str">
        <f>'Pervade Export'!B41</f>
        <v>Qualys, GitHub and webcheck.</v>
      </c>
      <c r="N366" s="969" t="str">
        <f>'Pervade Export'!E41</f>
        <v>N/A</v>
      </c>
    </row>
    <row r="367" spans="1:14" ht="30.75" thickBot="1">
      <c r="A367" s="788" t="s">
        <v>748</v>
      </c>
      <c r="B367" s="789" t="s">
        <v>886</v>
      </c>
      <c r="C367" s="790"/>
      <c r="D367" s="790">
        <f>SUM(C367)</f>
        <v>0</v>
      </c>
      <c r="E367" s="795" t="s">
        <v>1993</v>
      </c>
      <c r="F367" s="796"/>
      <c r="G367" s="798" t="s">
        <v>1483</v>
      </c>
      <c r="H367" s="852"/>
      <c r="I367" s="853"/>
      <c r="J367" s="853"/>
      <c r="K367" s="853"/>
      <c r="L367" s="1031"/>
      <c r="M367" s="1002"/>
      <c r="N367" s="1003"/>
    </row>
    <row r="368" spans="1:14" ht="15.75" thickBot="1">
      <c r="A368" s="1083" t="s">
        <v>1094</v>
      </c>
      <c r="B368" s="1084"/>
      <c r="C368" s="274"/>
      <c r="D368" s="274"/>
      <c r="E368" s="1142"/>
      <c r="F368" s="1143"/>
      <c r="G368" s="1143"/>
      <c r="H368" s="1143"/>
      <c r="I368" s="1143"/>
      <c r="J368" s="1143"/>
      <c r="K368" s="1143"/>
      <c r="L368" s="1144"/>
      <c r="M368" s="1143"/>
      <c r="N368" s="1145"/>
    </row>
    <row r="369" spans="1:14" ht="30.75" thickBot="1">
      <c r="A369" s="1148" t="s">
        <v>1095</v>
      </c>
      <c r="B369" s="1149"/>
      <c r="C369" s="275"/>
      <c r="D369" s="275"/>
      <c r="E369" s="349" t="s">
        <v>1436</v>
      </c>
      <c r="F369" s="341"/>
      <c r="G369" s="685" t="s">
        <v>1437</v>
      </c>
      <c r="H369" s="342" t="s">
        <v>1438</v>
      </c>
      <c r="I369" s="343" t="s">
        <v>1439</v>
      </c>
      <c r="J369" s="344" t="s">
        <v>1440</v>
      </c>
      <c r="K369" s="343" t="s">
        <v>1441</v>
      </c>
      <c r="L369" s="345" t="s">
        <v>1442</v>
      </c>
      <c r="M369" s="998" t="s">
        <v>1443</v>
      </c>
      <c r="N369" s="998" t="s">
        <v>1444</v>
      </c>
    </row>
    <row r="370" spans="1:14" ht="90.75" thickBot="1">
      <c r="A370" s="1150" t="s">
        <v>743</v>
      </c>
      <c r="B370" s="686" t="s">
        <v>1975</v>
      </c>
      <c r="C370" s="288">
        <f>VLOOKUP(G370,G1:G4:F1:F4,2,TRUE)</f>
        <v>100</v>
      </c>
      <c r="D370" s="791"/>
      <c r="E370" s="353" t="s">
        <v>1994</v>
      </c>
      <c r="F370" s="340"/>
      <c r="G370" s="353" t="str">
        <f>'Pervade Export'!C43</f>
        <v>Yes</v>
      </c>
      <c r="H370" s="840" t="s">
        <v>1995</v>
      </c>
      <c r="I370" s="841"/>
      <c r="J370" s="841"/>
      <c r="K370" s="841"/>
      <c r="L370" s="1027"/>
      <c r="M370" s="1000" t="str">
        <f>'Pervade Export'!B43</f>
        <v>Yes, we use all available services</v>
      </c>
      <c r="N370" s="969" t="str">
        <f>'Pervade Export'!E43</f>
        <v>N/A</v>
      </c>
    </row>
    <row r="371" spans="1:14" ht="105.75" thickBot="1">
      <c r="A371" s="1151"/>
      <c r="B371" s="686" t="s">
        <v>1996</v>
      </c>
      <c r="C371" s="288">
        <f>VLOOKUP(G371,G1:G4:F1:F4,2,TRUE)</f>
        <v>100</v>
      </c>
      <c r="D371" s="792"/>
      <c r="E371" s="351">
        <v>2</v>
      </c>
      <c r="F371" s="340"/>
      <c r="G371" s="353" t="str">
        <f>'Pervade Export'!C44</f>
        <v>Yes</v>
      </c>
      <c r="H371" s="840" t="s">
        <v>1997</v>
      </c>
      <c r="I371" s="841"/>
      <c r="J371" s="841"/>
      <c r="K371" s="841"/>
      <c r="L371" s="1027"/>
      <c r="M371" s="1000" t="str">
        <f>'Pervade Export'!B44</f>
        <v>Yes, through vul scanning quarterly</v>
      </c>
      <c r="N371" s="969" t="str">
        <f>'Pervade Export'!E44</f>
        <v>N/A</v>
      </c>
    </row>
    <row r="372" spans="1:14" ht="90.75" thickBot="1">
      <c r="A372" s="1151"/>
      <c r="B372" s="686" t="s">
        <v>1998</v>
      </c>
      <c r="C372" s="288">
        <f>VLOOKUP(G372,G1:G4:F1:F4,2,TRUE)</f>
        <v>100</v>
      </c>
      <c r="D372" s="792"/>
      <c r="E372" s="351">
        <v>3</v>
      </c>
      <c r="F372" s="340"/>
      <c r="G372" s="353" t="str">
        <f>'Pervade Export'!C45</f>
        <v>Yes</v>
      </c>
      <c r="H372" s="840" t="s">
        <v>1999</v>
      </c>
      <c r="I372" s="841"/>
      <c r="J372" s="841"/>
      <c r="K372" s="841"/>
      <c r="L372" s="1027"/>
      <c r="M372" s="1000" t="str">
        <f>'Pervade Export'!B45</f>
        <v>Yes, through vul scanning quarterly</v>
      </c>
      <c r="N372" s="969" t="str">
        <f>'Pervade Export'!E45</f>
        <v>N/A</v>
      </c>
    </row>
    <row r="373" spans="1:14" ht="90.75" thickBot="1">
      <c r="A373" s="1151"/>
      <c r="B373" s="686" t="s">
        <v>2000</v>
      </c>
      <c r="C373" s="288">
        <f>VLOOKUP(G373,G1:G4:F1:F4,2,TRUE)</f>
        <v>0</v>
      </c>
      <c r="D373" s="792"/>
      <c r="E373" s="352">
        <v>4</v>
      </c>
      <c r="F373" s="340"/>
      <c r="G373" s="353" t="str">
        <f>'Pervade Export'!C46</f>
        <v>No</v>
      </c>
      <c r="H373" s="840" t="s">
        <v>2001</v>
      </c>
      <c r="I373" s="841"/>
      <c r="J373" s="841"/>
      <c r="K373" s="841"/>
      <c r="L373" s="1027"/>
      <c r="M373" s="1000" t="str">
        <f>'Pervade Export'!B46</f>
        <v>No - no system for this (graylog?)</v>
      </c>
      <c r="N373" s="969" t="str">
        <f>'Pervade Export'!E46</f>
        <v>N/A</v>
      </c>
    </row>
    <row r="374" spans="1:14" ht="105.75" thickBot="1">
      <c r="A374" s="1156"/>
      <c r="B374" s="686" t="s">
        <v>2002</v>
      </c>
      <c r="C374" s="288">
        <f>VLOOKUP(G374,G1:G4:F1:F4,2,TRUE)</f>
        <v>100</v>
      </c>
      <c r="D374" s="322">
        <f>SUM(C370:C374)/100</f>
        <v>4</v>
      </c>
      <c r="E374" s="352">
        <v>5</v>
      </c>
      <c r="F374" s="340"/>
      <c r="G374" s="353" t="str">
        <f>'Pervade Export'!C47</f>
        <v>Yes</v>
      </c>
      <c r="H374" s="840" t="s">
        <v>2003</v>
      </c>
      <c r="I374" s="841"/>
      <c r="J374" s="841"/>
      <c r="K374" s="841"/>
      <c r="L374" s="1027"/>
      <c r="M374" s="1000" t="str">
        <f>'Pervade Export'!B47</f>
        <v>Yes - smoothwall has AV and malware scanning</v>
      </c>
      <c r="N374" s="969" t="str">
        <f>'Pervade Export'!E47</f>
        <v>N/A</v>
      </c>
    </row>
    <row r="375" spans="1:14" ht="105.75" thickBot="1">
      <c r="A375" s="1154" t="s">
        <v>748</v>
      </c>
      <c r="B375" s="690" t="s">
        <v>2004</v>
      </c>
      <c r="C375" s="970">
        <f>VLOOKUP(G375,G1:G4:F1:F4,2,TRUE)</f>
        <v>100</v>
      </c>
      <c r="D375" s="791"/>
      <c r="E375" s="348" t="s">
        <v>2005</v>
      </c>
      <c r="F375" s="340"/>
      <c r="G375" s="683" t="str">
        <f>'Pervade Export'!C48</f>
        <v>Yes</v>
      </c>
      <c r="H375" s="840" t="s">
        <v>2006</v>
      </c>
      <c r="I375" s="841"/>
      <c r="J375" s="841"/>
      <c r="K375" s="841"/>
      <c r="L375" s="1027"/>
      <c r="M375" s="1000" t="str">
        <f>'Pervade Export'!B48</f>
        <v>Yes, via the quarterly security review</v>
      </c>
      <c r="N375" s="969" t="str">
        <f>'Pervade Export'!E48</f>
        <v>N/A</v>
      </c>
    </row>
    <row r="376" spans="1:14" ht="180.75" thickBot="1">
      <c r="A376" s="1155"/>
      <c r="B376" s="690" t="s">
        <v>2007</v>
      </c>
      <c r="C376" s="972">
        <f>VLOOKUP(G376,G1:G4:F1:F4,2,TRUE)</f>
        <v>0</v>
      </c>
      <c r="D376" s="323">
        <f>SUM(C375:C376)/100</f>
        <v>1</v>
      </c>
      <c r="E376" s="312">
        <v>2</v>
      </c>
      <c r="F376" s="340"/>
      <c r="G376" s="683" t="str">
        <f>'Pervade Export'!C49</f>
        <v>No</v>
      </c>
      <c r="H376" s="842" t="s">
        <v>2008</v>
      </c>
      <c r="I376" s="843"/>
      <c r="J376" s="843"/>
      <c r="K376" s="843"/>
      <c r="L376" s="1027"/>
      <c r="M376" s="1000" t="str">
        <f>'Pervade Export'!B49</f>
        <v>No, needs risk register</v>
      </c>
      <c r="N376" s="969" t="str">
        <f>'Pervade Export'!E49</f>
        <v>N/A</v>
      </c>
    </row>
    <row r="377" spans="1:14" ht="15.75" thickBot="1">
      <c r="A377" s="1083" t="s">
        <v>1102</v>
      </c>
      <c r="B377" s="1084"/>
      <c r="C377" s="274"/>
      <c r="D377" s="274"/>
      <c r="E377" s="1142"/>
      <c r="F377" s="1143"/>
      <c r="G377" s="1143"/>
      <c r="H377" s="1143"/>
      <c r="I377" s="1143"/>
      <c r="J377" s="1143"/>
      <c r="K377" s="1143"/>
      <c r="L377" s="1144"/>
      <c r="M377" s="1143"/>
      <c r="N377" s="1145"/>
    </row>
    <row r="378" spans="1:14" ht="30.75" thickBot="1">
      <c r="A378" s="1148" t="s">
        <v>1103</v>
      </c>
      <c r="B378" s="1149"/>
      <c r="C378" s="275"/>
      <c r="D378" s="275"/>
      <c r="E378" s="349" t="s">
        <v>1436</v>
      </c>
      <c r="F378" s="341"/>
      <c r="G378" s="685" t="s">
        <v>1437</v>
      </c>
      <c r="H378" s="342" t="s">
        <v>1438</v>
      </c>
      <c r="I378" s="343" t="s">
        <v>1439</v>
      </c>
      <c r="J378" s="344" t="s">
        <v>1440</v>
      </c>
      <c r="K378" s="343" t="s">
        <v>1441</v>
      </c>
      <c r="L378" s="345" t="s">
        <v>1442</v>
      </c>
      <c r="M378" s="998" t="s">
        <v>1443</v>
      </c>
      <c r="N378" s="998" t="s">
        <v>1444</v>
      </c>
    </row>
    <row r="379" spans="1:14" ht="90.75" thickBot="1">
      <c r="A379" s="681"/>
      <c r="B379" s="705" t="s">
        <v>2009</v>
      </c>
      <c r="C379" s="288">
        <f>VLOOKUP(G379,G1:G4:F1:F4,2,TRUE)</f>
        <v>100</v>
      </c>
      <c r="D379" s="322">
        <f>SUM(C379:C379)/100</f>
        <v>1</v>
      </c>
      <c r="E379" s="309" t="s">
        <v>2010</v>
      </c>
      <c r="F379" s="340"/>
      <c r="G379" s="309" t="str">
        <f>'Pervade Export'!C50</f>
        <v>Yes</v>
      </c>
      <c r="H379" s="840" t="s">
        <v>2011</v>
      </c>
      <c r="I379" s="841"/>
      <c r="J379" s="841"/>
      <c r="K379" s="841"/>
      <c r="L379" s="1027"/>
      <c r="M379" s="1000" t="str">
        <f>'Pervade Export'!B50</f>
        <v>Yes, smoothwall web filtering, firewall and HTTPS inspection. Reviewed in security review quarterly</v>
      </c>
      <c r="N379" s="969" t="str">
        <f>'Pervade Export'!E50</f>
        <v>N/A</v>
      </c>
    </row>
    <row r="380" spans="1:14" ht="90.75" thickBot="1">
      <c r="A380" s="693" t="s">
        <v>748</v>
      </c>
      <c r="B380" s="690" t="s">
        <v>2012</v>
      </c>
      <c r="C380" s="272">
        <f>VLOOKUP(G380,G1:G4:F1:F4,2,TRUE)</f>
        <v>0</v>
      </c>
      <c r="D380" s="325">
        <f>SUM(C380)/100</f>
        <v>0</v>
      </c>
      <c r="E380" s="711" t="s">
        <v>2013</v>
      </c>
      <c r="F380" s="340"/>
      <c r="G380" s="710" t="str">
        <f>'Pervade Export'!C51</f>
        <v>No</v>
      </c>
      <c r="H380" s="842" t="s">
        <v>2011</v>
      </c>
      <c r="I380" s="843"/>
      <c r="J380" s="843"/>
      <c r="K380" s="843"/>
      <c r="L380" s="1027"/>
      <c r="M380" s="1000">
        <f>'Pervade Export'!B51</f>
        <v>0</v>
      </c>
      <c r="N380" s="969" t="str">
        <f>'Pervade Export'!E51</f>
        <v>N/A</v>
      </c>
    </row>
    <row r="381" spans="1:14" ht="15.75" thickBot="1">
      <c r="A381" s="1083" t="s">
        <v>1106</v>
      </c>
      <c r="B381" s="1084"/>
      <c r="C381" s="274"/>
      <c r="D381" s="274"/>
      <c r="E381" s="1142"/>
      <c r="F381" s="1143"/>
      <c r="G381" s="1143"/>
      <c r="H381" s="1143"/>
      <c r="I381" s="1143"/>
      <c r="J381" s="1143"/>
      <c r="K381" s="1143"/>
      <c r="L381" s="1144"/>
      <c r="M381" s="1143"/>
      <c r="N381" s="1145"/>
    </row>
    <row r="382" spans="1:14" ht="30.75" thickBot="1">
      <c r="A382" s="1148" t="s">
        <v>1107</v>
      </c>
      <c r="B382" s="1149"/>
      <c r="C382" s="275"/>
      <c r="D382" s="275"/>
      <c r="E382" s="349" t="s">
        <v>1436</v>
      </c>
      <c r="F382" s="341"/>
      <c r="G382" s="685" t="s">
        <v>1437</v>
      </c>
      <c r="H382" s="342" t="s">
        <v>1438</v>
      </c>
      <c r="I382" s="343" t="s">
        <v>1439</v>
      </c>
      <c r="J382" s="344" t="s">
        <v>1440</v>
      </c>
      <c r="K382" s="343" t="s">
        <v>1441</v>
      </c>
      <c r="L382" s="345" t="s">
        <v>1442</v>
      </c>
      <c r="M382" s="998" t="s">
        <v>1443</v>
      </c>
      <c r="N382" s="998" t="s">
        <v>1444</v>
      </c>
    </row>
    <row r="383" spans="1:14" ht="105.75" thickBot="1">
      <c r="A383" s="1150" t="s">
        <v>743</v>
      </c>
      <c r="B383" s="686" t="s">
        <v>2014</v>
      </c>
      <c r="C383" s="288">
        <f>VLOOKUP(G383,G1:G4:F1:F4,2,TRUE)</f>
        <v>100</v>
      </c>
      <c r="D383" s="791"/>
      <c r="E383" s="353" t="s">
        <v>2015</v>
      </c>
      <c r="F383" s="340"/>
      <c r="G383" s="353" t="str">
        <f>'Pervade Export'!C52</f>
        <v>Yes</v>
      </c>
      <c r="H383" s="840" t="s">
        <v>2016</v>
      </c>
      <c r="I383" s="841"/>
      <c r="J383" s="841"/>
      <c r="K383" s="841"/>
      <c r="L383" s="1027"/>
      <c r="M383" s="1000" t="str">
        <f>'Pervade Export'!B52</f>
        <v>Yes - part of the software control</v>
      </c>
      <c r="N383" s="969" t="str">
        <f>'Pervade Export'!E52</f>
        <v>N/A</v>
      </c>
    </row>
    <row r="384" spans="1:14" ht="105.75" thickBot="1">
      <c r="A384" s="1151"/>
      <c r="B384" s="705" t="s">
        <v>2017</v>
      </c>
      <c r="C384" s="288">
        <f>VLOOKUP(G384,G1:G4:F1:F4,2,TRUE)</f>
        <v>100</v>
      </c>
      <c r="D384" s="329">
        <f>SUM(C383:C384)/100</f>
        <v>2</v>
      </c>
      <c r="E384" s="400">
        <v>2</v>
      </c>
      <c r="F384" s="340"/>
      <c r="G384" s="353" t="str">
        <f>'Pervade Export'!C53</f>
        <v>Yes</v>
      </c>
      <c r="H384" s="842" t="s">
        <v>2018</v>
      </c>
      <c r="I384" s="843"/>
      <c r="J384" s="843"/>
      <c r="K384" s="843"/>
      <c r="L384" s="1030"/>
      <c r="M384" s="1000" t="str">
        <f>'Pervade Export'!B53</f>
        <v>Yes - part of the software control</v>
      </c>
      <c r="N384" s="969" t="str">
        <f>'Pervade Export'!E53</f>
        <v>N/A</v>
      </c>
    </row>
    <row r="385" spans="1:14" ht="30.75" thickBot="1">
      <c r="A385" s="788" t="s">
        <v>748</v>
      </c>
      <c r="B385" s="794" t="s">
        <v>775</v>
      </c>
      <c r="C385" s="790"/>
      <c r="D385" s="790">
        <f>SUM(C385)</f>
        <v>0</v>
      </c>
      <c r="E385" s="795" t="s">
        <v>2019</v>
      </c>
      <c r="F385" s="796"/>
      <c r="G385" s="798" t="s">
        <v>1483</v>
      </c>
      <c r="H385" s="852"/>
      <c r="I385" s="853"/>
      <c r="J385" s="853"/>
      <c r="K385" s="853"/>
      <c r="L385" s="1031"/>
      <c r="M385" s="1002"/>
      <c r="N385" s="1003"/>
    </row>
    <row r="386" spans="1:14" ht="15.75" thickBot="1">
      <c r="A386" s="1083" t="s">
        <v>1110</v>
      </c>
      <c r="B386" s="1084"/>
      <c r="C386" s="274"/>
      <c r="D386" s="274"/>
      <c r="E386" s="1142"/>
      <c r="F386" s="1143"/>
      <c r="G386" s="1143"/>
      <c r="H386" s="1143"/>
      <c r="I386" s="1143"/>
      <c r="J386" s="1143"/>
      <c r="K386" s="1143"/>
      <c r="L386" s="1144"/>
      <c r="M386" s="1143"/>
      <c r="N386" s="1145"/>
    </row>
    <row r="387" spans="1:14" ht="30.75" thickBot="1">
      <c r="A387" s="1148" t="s">
        <v>1111</v>
      </c>
      <c r="B387" s="1149"/>
      <c r="C387" s="275"/>
      <c r="D387" s="275"/>
      <c r="E387" s="349" t="s">
        <v>1436</v>
      </c>
      <c r="F387" s="341"/>
      <c r="G387" s="685" t="s">
        <v>1437</v>
      </c>
      <c r="H387" s="342" t="s">
        <v>1438</v>
      </c>
      <c r="I387" s="343" t="s">
        <v>1439</v>
      </c>
      <c r="J387" s="344" t="s">
        <v>1440</v>
      </c>
      <c r="K387" s="343" t="s">
        <v>1441</v>
      </c>
      <c r="L387" s="345" t="s">
        <v>1442</v>
      </c>
      <c r="M387" s="998" t="s">
        <v>1443</v>
      </c>
      <c r="N387" s="998" t="s">
        <v>1444</v>
      </c>
    </row>
    <row r="388" spans="1:14" ht="90.75" thickBot="1">
      <c r="A388" s="1151" t="s">
        <v>743</v>
      </c>
      <c r="B388" s="708" t="s">
        <v>2020</v>
      </c>
      <c r="C388" s="288">
        <f>VLOOKUP(G388,G1:G4:F1:F4,2,TRUE)</f>
        <v>0</v>
      </c>
      <c r="D388" s="861"/>
      <c r="E388" s="353" t="s">
        <v>2021</v>
      </c>
      <c r="F388" s="340"/>
      <c r="G388" s="353" t="str">
        <f>'Pervade Export'!C55</f>
        <v>No</v>
      </c>
      <c r="H388" s="840" t="s">
        <v>2022</v>
      </c>
      <c r="I388" s="841"/>
      <c r="J388" s="841"/>
      <c r="K388" s="841"/>
      <c r="L388" s="1027"/>
      <c r="M388" s="1000" t="str">
        <f>'Pervade Export'!B55</f>
        <v>No - only admin accounts are monitored currently, graylog still to come</v>
      </c>
      <c r="N388" s="969" t="str">
        <f>'Pervade Export'!E55</f>
        <v>N/A</v>
      </c>
    </row>
    <row r="389" spans="1:14" ht="105.75" thickBot="1">
      <c r="A389" s="1151"/>
      <c r="B389" s="705" t="s">
        <v>2023</v>
      </c>
      <c r="C389" s="288">
        <f>VLOOKUP(G389,G1:G4:F1:F4,2,TRUE)</f>
        <v>0</v>
      </c>
      <c r="D389" s="792"/>
      <c r="E389" s="351">
        <v>2</v>
      </c>
      <c r="F389" s="340"/>
      <c r="G389" s="353" t="str">
        <f>'Pervade Export'!C56</f>
        <v>No</v>
      </c>
      <c r="H389" s="840" t="s">
        <v>2024</v>
      </c>
      <c r="I389" s="841"/>
      <c r="J389" s="841"/>
      <c r="K389" s="841"/>
      <c r="L389" s="1027"/>
      <c r="M389" s="1000" t="str">
        <f>'Pervade Export'!B56</f>
        <v>No - only admin accounts are monitored currently, graylog still to come</v>
      </c>
      <c r="N389" s="969" t="str">
        <f>'Pervade Export'!E56</f>
        <v>N/A</v>
      </c>
    </row>
    <row r="390" spans="1:14" ht="105.75" thickBot="1">
      <c r="A390" s="1156"/>
      <c r="B390" s="686" t="s">
        <v>2025</v>
      </c>
      <c r="C390" s="288">
        <f>VLOOKUP(G390,G1:G4:F1:F4,2,TRUE)</f>
        <v>0</v>
      </c>
      <c r="D390" s="322">
        <f>SUM(C388:C390)/100</f>
        <v>0</v>
      </c>
      <c r="E390" s="352">
        <v>3</v>
      </c>
      <c r="F390" s="340"/>
      <c r="G390" s="353" t="str">
        <f>'Pervade Export'!C57</f>
        <v>No</v>
      </c>
      <c r="H390" s="840" t="s">
        <v>2024</v>
      </c>
      <c r="I390" s="841"/>
      <c r="J390" s="841"/>
      <c r="K390" s="841"/>
      <c r="L390" s="1027"/>
      <c r="M390" s="1000" t="str">
        <f>'Pervade Export'!B57</f>
        <v>No - only admin accounts are monitored currently, graylog still to come</v>
      </c>
      <c r="N390" s="969" t="str">
        <f>'Pervade Export'!E57</f>
        <v>N/A</v>
      </c>
    </row>
    <row r="391" spans="1:14" ht="120.75" thickBot="1">
      <c r="A391" s="1155" t="s">
        <v>748</v>
      </c>
      <c r="B391" s="709" t="s">
        <v>2026</v>
      </c>
      <c r="C391" s="970">
        <f>VLOOKUP(G391,G1:G4:F1:F4,2,TRUE)</f>
        <v>0</v>
      </c>
      <c r="D391" s="861"/>
      <c r="E391" s="348" t="s">
        <v>2027</v>
      </c>
      <c r="F391" s="340"/>
      <c r="G391" s="683" t="str">
        <f>'Pervade Export'!C58</f>
        <v>No</v>
      </c>
      <c r="H391" s="840" t="s">
        <v>2028</v>
      </c>
      <c r="I391" s="841"/>
      <c r="J391" s="841"/>
      <c r="K391" s="841"/>
      <c r="L391" s="1027"/>
      <c r="M391" s="1000" t="str">
        <f>'Pervade Export'!B58</f>
        <v>No - only admin accounts are monitored currently, graylog still to come</v>
      </c>
      <c r="N391" s="969" t="str">
        <f>'Pervade Export'!E58</f>
        <v>N/A</v>
      </c>
    </row>
    <row r="392" spans="1:14" ht="165.75" thickBot="1">
      <c r="A392" s="1155"/>
      <c r="B392" s="690" t="s">
        <v>2029</v>
      </c>
      <c r="C392" s="971">
        <f>VLOOKUP(G392,G1:G4:F1:F4,2,TRUE)</f>
        <v>0</v>
      </c>
      <c r="D392" s="792"/>
      <c r="E392" s="311">
        <v>2</v>
      </c>
      <c r="F392" s="340"/>
      <c r="G392" s="683" t="str">
        <f>'Pervade Export'!C59</f>
        <v>No</v>
      </c>
      <c r="H392" s="840" t="s">
        <v>2030</v>
      </c>
      <c r="I392" s="841"/>
      <c r="J392" s="841"/>
      <c r="K392" s="841"/>
      <c r="L392" s="1027"/>
      <c r="M392" s="1000" t="str">
        <f>'Pervade Export'!B59</f>
        <v>No - only admin accounts are monitored currently, graylog still to come</v>
      </c>
      <c r="N392" s="969" t="str">
        <f>'Pervade Export'!E59</f>
        <v>N/A</v>
      </c>
    </row>
    <row r="393" spans="1:14" ht="120.75" thickBot="1">
      <c r="A393" s="1155"/>
      <c r="B393" s="690" t="s">
        <v>2031</v>
      </c>
      <c r="C393" s="971">
        <f>VLOOKUP(G393,G1:G4:F1:F4,2,TRUE)</f>
        <v>0</v>
      </c>
      <c r="D393" s="792"/>
      <c r="E393" s="311">
        <v>3</v>
      </c>
      <c r="F393" s="340"/>
      <c r="G393" s="683" t="str">
        <f>'Pervade Export'!C60</f>
        <v>No</v>
      </c>
      <c r="H393" s="840" t="s">
        <v>2032</v>
      </c>
      <c r="I393" s="841"/>
      <c r="J393" s="841"/>
      <c r="K393" s="841"/>
      <c r="L393" s="1027"/>
      <c r="M393" s="1000" t="str">
        <f>'Pervade Export'!B60</f>
        <v>No - Graylog</v>
      </c>
      <c r="N393" s="969" t="str">
        <f>'Pervade Export'!E60</f>
        <v>N/A</v>
      </c>
    </row>
    <row r="394" spans="1:14" ht="105.75" thickBot="1">
      <c r="A394" s="1155"/>
      <c r="B394" s="690" t="s">
        <v>2033</v>
      </c>
      <c r="C394" s="971">
        <f>VLOOKUP(G394,G1:G4:F1:F4,2,TRUE)</f>
        <v>0</v>
      </c>
      <c r="D394" s="792"/>
      <c r="E394" s="311">
        <v>4</v>
      </c>
      <c r="F394" s="340"/>
      <c r="G394" s="683" t="str">
        <f>'Pervade Export'!C61</f>
        <v>No</v>
      </c>
      <c r="H394" s="840" t="s">
        <v>2034</v>
      </c>
      <c r="I394" s="841"/>
      <c r="J394" s="841"/>
      <c r="K394" s="841"/>
      <c r="L394" s="1027"/>
      <c r="M394" s="1000" t="str">
        <f>'Pervade Export'!B61</f>
        <v>No - Graylog</v>
      </c>
      <c r="N394" s="969" t="str">
        <f>'Pervade Export'!E61</f>
        <v>N/A</v>
      </c>
    </row>
    <row r="395" spans="1:14" ht="135.75" thickBot="1">
      <c r="A395" s="1164"/>
      <c r="B395" s="689" t="s">
        <v>2035</v>
      </c>
      <c r="C395" s="972">
        <f>VLOOKUP(G395,G1:G4:F1:F4,2,TRUE)</f>
        <v>0</v>
      </c>
      <c r="D395" s="326">
        <f>SUM(C391:C395)/100</f>
        <v>0</v>
      </c>
      <c r="E395" s="312">
        <v>5</v>
      </c>
      <c r="F395" s="340"/>
      <c r="G395" s="683" t="str">
        <f>'Pervade Export'!C62</f>
        <v>No</v>
      </c>
      <c r="H395" s="842" t="s">
        <v>2036</v>
      </c>
      <c r="I395" s="843"/>
      <c r="J395" s="843"/>
      <c r="K395" s="843"/>
      <c r="L395" s="1027"/>
      <c r="M395" s="1000" t="str">
        <f>'Pervade Export'!B62</f>
        <v>No - Graylog - alerts</v>
      </c>
      <c r="N395" s="969" t="str">
        <f>'Pervade Export'!E62</f>
        <v>N/A</v>
      </c>
    </row>
    <row r="396" spans="1:14" ht="15.75" thickBot="1">
      <c r="A396" s="297"/>
      <c r="B396" s="298"/>
      <c r="C396" s="299"/>
      <c r="D396" s="299"/>
      <c r="E396" s="1130"/>
      <c r="F396" s="1131"/>
      <c r="G396" s="1131"/>
      <c r="H396" s="1131"/>
      <c r="I396" s="1131"/>
      <c r="J396" s="1131"/>
      <c r="K396" s="1131"/>
      <c r="L396" s="1132"/>
      <c r="M396" s="1131"/>
      <c r="N396" s="1133"/>
    </row>
    <row r="397" spans="1:14">
      <c r="A397" s="1152" t="s">
        <v>1120</v>
      </c>
      <c r="B397" s="1153"/>
      <c r="C397" s="263"/>
      <c r="D397" s="263"/>
      <c r="E397" s="1134"/>
      <c r="F397" s="1135"/>
      <c r="G397" s="1135"/>
      <c r="H397" s="1135"/>
      <c r="I397" s="1135"/>
      <c r="J397" s="1135"/>
      <c r="K397" s="1135"/>
      <c r="L397" s="1136"/>
      <c r="M397" s="1135"/>
      <c r="N397" s="1137"/>
    </row>
    <row r="398" spans="1:14" ht="15.75" thickBot="1">
      <c r="A398" s="1162" t="s">
        <v>1121</v>
      </c>
      <c r="B398" s="1163"/>
      <c r="C398" s="264"/>
      <c r="D398" s="264"/>
      <c r="E398" s="1134"/>
      <c r="F398" s="1135"/>
      <c r="G398" s="1135"/>
      <c r="H398" s="1135"/>
      <c r="I398" s="1135"/>
      <c r="J398" s="1135"/>
      <c r="K398" s="1135"/>
      <c r="L398" s="1136"/>
      <c r="M398" s="1135"/>
      <c r="N398" s="1137"/>
    </row>
    <row r="399" spans="1:14" ht="15.75" thickBot="1">
      <c r="A399" s="1117" t="s">
        <v>1122</v>
      </c>
      <c r="B399" s="1118"/>
      <c r="C399" s="316"/>
      <c r="D399" s="316"/>
      <c r="E399" s="1138"/>
      <c r="F399" s="1139"/>
      <c r="G399" s="1139"/>
      <c r="H399" s="1139"/>
      <c r="I399" s="1139"/>
      <c r="J399" s="1139"/>
      <c r="K399" s="1139"/>
      <c r="L399" s="1140"/>
      <c r="M399" s="1139"/>
      <c r="N399" s="1141"/>
    </row>
    <row r="400" spans="1:14" ht="30.75" thickBot="1">
      <c r="A400" s="1148" t="s">
        <v>1123</v>
      </c>
      <c r="B400" s="1149"/>
      <c r="C400" s="275"/>
      <c r="D400" s="275"/>
      <c r="E400" s="349" t="s">
        <v>1436</v>
      </c>
      <c r="F400" s="341"/>
      <c r="G400" s="685" t="s">
        <v>1437</v>
      </c>
      <c r="H400" s="342" t="s">
        <v>1438</v>
      </c>
      <c r="I400" s="343" t="s">
        <v>1439</v>
      </c>
      <c r="J400" s="344" t="s">
        <v>1440</v>
      </c>
      <c r="K400" s="343" t="s">
        <v>1441</v>
      </c>
      <c r="L400" s="345" t="s">
        <v>1442</v>
      </c>
      <c r="M400" s="998" t="s">
        <v>1443</v>
      </c>
      <c r="N400" s="998" t="s">
        <v>1444</v>
      </c>
    </row>
    <row r="401" spans="1:14" ht="120.75" thickBot="1">
      <c r="A401" s="1150" t="s">
        <v>743</v>
      </c>
      <c r="B401" s="691" t="s">
        <v>2037</v>
      </c>
      <c r="C401" s="288">
        <f>VLOOKUP(G401,G1:G4:F1:F4,2,TRUE)</f>
        <v>100</v>
      </c>
      <c r="D401" s="791"/>
      <c r="E401" s="353" t="s">
        <v>2038</v>
      </c>
      <c r="F401" s="340"/>
      <c r="G401" s="353" t="str">
        <f>'Pervade Export'!C63</f>
        <v>Yes</v>
      </c>
      <c r="H401" s="840" t="s">
        <v>2039</v>
      </c>
      <c r="I401" s="841"/>
      <c r="J401" s="841"/>
      <c r="K401" s="841"/>
      <c r="L401" s="1027"/>
      <c r="M401" s="1000" t="str">
        <f>'Pervade Export'!B63</f>
        <v>Yes - system centre for windows update, f-secure for any that get missed</v>
      </c>
      <c r="N401" s="969" t="str">
        <f>'Pervade Export'!E63</f>
        <v>N/A</v>
      </c>
    </row>
    <row r="402" spans="1:14" ht="120.75" thickBot="1">
      <c r="A402" s="1151"/>
      <c r="B402" s="695" t="s">
        <v>2040</v>
      </c>
      <c r="C402" s="288">
        <f>VLOOKUP(G402,G1:G4:F1:F4,2,TRUE)</f>
        <v>100</v>
      </c>
      <c r="D402" s="792"/>
      <c r="E402" s="351">
        <v>2</v>
      </c>
      <c r="F402" s="340"/>
      <c r="G402" s="353" t="str">
        <f>'Pervade Export'!C64</f>
        <v>Yes</v>
      </c>
      <c r="H402" s="840" t="s">
        <v>2041</v>
      </c>
      <c r="I402" s="841"/>
      <c r="J402" s="841"/>
      <c r="K402" s="841"/>
      <c r="L402" s="1027"/>
      <c r="M402" s="1000" t="str">
        <f>'Pervade Export'!B64</f>
        <v>Quarterly security review and InfoSec policy</v>
      </c>
      <c r="N402" s="969" t="str">
        <f>'Pervade Export'!E64</f>
        <v>N/A</v>
      </c>
    </row>
    <row r="403" spans="1:14" ht="165.75" thickBot="1">
      <c r="A403" s="1151"/>
      <c r="B403" s="695" t="s">
        <v>2042</v>
      </c>
      <c r="C403" s="288">
        <f>VLOOKUP(G403,G1:G4:F1:F4,2,TRUE)</f>
        <v>100</v>
      </c>
      <c r="D403" s="792"/>
      <c r="E403" s="352">
        <v>3</v>
      </c>
      <c r="F403" s="340"/>
      <c r="G403" s="353" t="str">
        <f>'Pervade Export'!C65</f>
        <v>Yes</v>
      </c>
      <c r="H403" s="840" t="s">
        <v>2043</v>
      </c>
      <c r="I403" s="841"/>
      <c r="J403" s="841"/>
      <c r="K403" s="841"/>
      <c r="L403" s="1027"/>
      <c r="M403" s="1000" t="str">
        <f>'Pervade Export'!B65</f>
        <v>Yes - system centre for windows update, f-secure for any that get missed</v>
      </c>
      <c r="N403" s="969" t="str">
        <f>'Pervade Export'!E65</f>
        <v>N/A</v>
      </c>
    </row>
    <row r="404" spans="1:14" ht="180.75" thickBot="1">
      <c r="A404" s="1151"/>
      <c r="B404" s="695" t="s">
        <v>2044</v>
      </c>
      <c r="C404" s="288">
        <f>VLOOKUP(G404,G1:G4:F1:F4,2,TRUE)</f>
        <v>100</v>
      </c>
      <c r="D404" s="792"/>
      <c r="E404" s="351">
        <v>4</v>
      </c>
      <c r="F404" s="340"/>
      <c r="G404" s="353" t="str">
        <f>'Pervade Export'!C66</f>
        <v>Yes</v>
      </c>
      <c r="H404" s="840" t="s">
        <v>2045</v>
      </c>
      <c r="I404" s="841"/>
      <c r="J404" s="841"/>
      <c r="K404" s="841"/>
      <c r="L404" s="1027"/>
      <c r="M404" s="1000" t="str">
        <f>'Pervade Export'!B66</f>
        <v>Yes - system centre for windows update, f-secure for any that get missed. Incident response process</v>
      </c>
      <c r="N404" s="969" t="str">
        <f>'Pervade Export'!E66</f>
        <v>N/A</v>
      </c>
    </row>
    <row r="405" spans="1:14" ht="180.75" thickBot="1">
      <c r="A405" s="1151"/>
      <c r="B405" s="699" t="s">
        <v>2046</v>
      </c>
      <c r="C405" s="288">
        <f>VLOOKUP(G405,G1:G4:F1:F4,2,TRUE)</f>
        <v>100</v>
      </c>
      <c r="D405" s="329">
        <f>SUM(C401:C405)/100</f>
        <v>5</v>
      </c>
      <c r="E405" s="400">
        <v>5</v>
      </c>
      <c r="F405" s="340"/>
      <c r="G405" s="353" t="str">
        <f>'Pervade Export'!C67</f>
        <v>Yes</v>
      </c>
      <c r="H405" s="842" t="s">
        <v>2047</v>
      </c>
      <c r="I405" s="843"/>
      <c r="J405" s="843"/>
      <c r="K405" s="843"/>
      <c r="L405" s="1030"/>
      <c r="M405" s="1000" t="str">
        <f>'Pervade Export'!B67</f>
        <v>Yes - CE+ requires that the device for bespoke software that is required by the business is taken out of scope with restriction to the network only for those using the software e.g. finance for bluqube</v>
      </c>
      <c r="N405" s="969" t="str">
        <f>'Pervade Export'!E67</f>
        <v>N/A</v>
      </c>
    </row>
    <row r="406" spans="1:14" ht="30.75" thickBot="1">
      <c r="A406" s="788" t="s">
        <v>748</v>
      </c>
      <c r="B406" s="789" t="s">
        <v>886</v>
      </c>
      <c r="C406" s="790"/>
      <c r="D406" s="790">
        <f>SUM(C406)</f>
        <v>0</v>
      </c>
      <c r="E406" s="795" t="s">
        <v>2048</v>
      </c>
      <c r="F406" s="796"/>
      <c r="G406" s="798" t="s">
        <v>1483</v>
      </c>
      <c r="H406" s="852"/>
      <c r="I406" s="853"/>
      <c r="J406" s="853"/>
      <c r="K406" s="853"/>
      <c r="L406" s="1031"/>
      <c r="M406" s="1002"/>
      <c r="N406" s="1003"/>
    </row>
    <row r="407" spans="1:14" ht="15.75" thickBot="1">
      <c r="A407" s="1083" t="s">
        <v>1129</v>
      </c>
      <c r="B407" s="1084"/>
      <c r="C407" s="274"/>
      <c r="D407" s="274"/>
      <c r="E407" s="1142"/>
      <c r="F407" s="1143"/>
      <c r="G407" s="1143"/>
      <c r="H407" s="1143"/>
      <c r="I407" s="1143"/>
      <c r="J407" s="1143"/>
      <c r="K407" s="1143"/>
      <c r="L407" s="1144"/>
      <c r="M407" s="1143"/>
      <c r="N407" s="1145"/>
    </row>
    <row r="408" spans="1:14" ht="30.75" thickBot="1">
      <c r="A408" s="1148" t="s">
        <v>1130</v>
      </c>
      <c r="B408" s="1149"/>
      <c r="C408" s="275"/>
      <c r="D408" s="275"/>
      <c r="E408" s="349" t="s">
        <v>1436</v>
      </c>
      <c r="F408" s="341"/>
      <c r="G408" s="685" t="s">
        <v>1437</v>
      </c>
      <c r="H408" s="342" t="s">
        <v>1438</v>
      </c>
      <c r="I408" s="343" t="s">
        <v>1439</v>
      </c>
      <c r="J408" s="344" t="s">
        <v>1440</v>
      </c>
      <c r="K408" s="343" t="s">
        <v>1441</v>
      </c>
      <c r="L408" s="345" t="s">
        <v>1442</v>
      </c>
      <c r="M408" s="998" t="s">
        <v>1443</v>
      </c>
      <c r="N408" s="998" t="s">
        <v>1444</v>
      </c>
    </row>
    <row r="409" spans="1:14" ht="165.75" thickBot="1">
      <c r="A409" s="1151" t="s">
        <v>743</v>
      </c>
      <c r="B409" s="695" t="s">
        <v>2049</v>
      </c>
      <c r="C409" s="288">
        <f>VLOOKUP(G409,G1:G4:F1:F4,2,TRUE)</f>
        <v>0</v>
      </c>
      <c r="D409" s="861"/>
      <c r="E409" s="353" t="s">
        <v>2050</v>
      </c>
      <c r="F409" s="340"/>
      <c r="G409" s="353" t="str">
        <f>'Pervade Export'!C69</f>
        <v>No</v>
      </c>
      <c r="H409" s="840" t="s">
        <v>2051</v>
      </c>
      <c r="I409" s="841"/>
      <c r="J409" s="841"/>
      <c r="K409" s="841"/>
      <c r="L409" s="1027"/>
      <c r="M409" s="1000" t="str">
        <f>'Pervade Export'!B69</f>
        <v>No - not sure what defines this</v>
      </c>
      <c r="N409" s="969" t="str">
        <f>'Pervade Export'!E69</f>
        <v>N/A</v>
      </c>
    </row>
    <row r="410" spans="1:14" ht="180.75" thickBot="1">
      <c r="A410" s="1151"/>
      <c r="B410" s="705" t="s">
        <v>2052</v>
      </c>
      <c r="C410" s="288">
        <f>VLOOKUP(G410,G1:G4:F1:F4,2,TRUE)</f>
        <v>100</v>
      </c>
      <c r="D410" s="792"/>
      <c r="E410" s="351">
        <v>2</v>
      </c>
      <c r="F410" s="340"/>
      <c r="G410" s="353" t="str">
        <f>'Pervade Export'!C70</f>
        <v>Yes</v>
      </c>
      <c r="H410" s="840" t="s">
        <v>2053</v>
      </c>
      <c r="I410" s="841"/>
      <c r="J410" s="841"/>
      <c r="K410" s="841"/>
      <c r="L410" s="1027"/>
      <c r="M410" s="1000" t="str">
        <f>'Pervade Export'!B70</f>
        <v>Technical policies in place</v>
      </c>
      <c r="N410" s="969" t="str">
        <f>'Pervade Export'!E70</f>
        <v>N/A</v>
      </c>
    </row>
    <row r="411" spans="1:14" ht="165.75" thickBot="1">
      <c r="A411" s="1151"/>
      <c r="B411" s="705" t="s">
        <v>2054</v>
      </c>
      <c r="C411" s="288">
        <f>VLOOKUP(G411,G1:G4:F1:F4,2,TRUE)</f>
        <v>100</v>
      </c>
      <c r="D411" s="329">
        <f>SUM(C409:C411)/100</f>
        <v>2</v>
      </c>
      <c r="E411" s="352">
        <v>3</v>
      </c>
      <c r="F411" s="340"/>
      <c r="G411" s="353" t="str">
        <f>'Pervade Export'!C71</f>
        <v>Yes</v>
      </c>
      <c r="H411" s="840" t="s">
        <v>2055</v>
      </c>
      <c r="I411" s="841"/>
      <c r="J411" s="841"/>
      <c r="K411" s="841"/>
      <c r="L411" s="1027"/>
      <c r="M411" s="1000" t="str">
        <f>'Pervade Export'!B71</f>
        <v>Yes - standard authentication via AD for all devices</v>
      </c>
      <c r="N411" s="969" t="str">
        <f>'Pervade Export'!E71</f>
        <v>N/A</v>
      </c>
    </row>
    <row r="412" spans="1:14" ht="120.75" thickBot="1">
      <c r="A412" s="1154" t="s">
        <v>748</v>
      </c>
      <c r="B412" s="25" t="s">
        <v>2056</v>
      </c>
      <c r="C412" s="970">
        <f>VLOOKUP(G412,G1:G4:F1:F4,2,TRUE)</f>
        <v>0</v>
      </c>
      <c r="D412" s="791"/>
      <c r="E412" s="348" t="s">
        <v>2057</v>
      </c>
      <c r="F412" s="340"/>
      <c r="G412" s="968" t="str">
        <f>'Pervade Export'!C72</f>
        <v>No</v>
      </c>
      <c r="H412" s="840" t="s">
        <v>2058</v>
      </c>
      <c r="I412" s="841"/>
      <c r="J412" s="841"/>
      <c r="K412" s="841"/>
      <c r="L412" s="1027"/>
      <c r="M412" s="1000" t="str">
        <f>'Pervade Export'!B72</f>
        <v>No - network segmentation??</v>
      </c>
      <c r="N412" s="969" t="str">
        <f>'Pervade Export'!E72</f>
        <v>N/A</v>
      </c>
    </row>
    <row r="413" spans="1:14" ht="135.75" thickBot="1">
      <c r="A413" s="1155"/>
      <c r="B413" s="692" t="s">
        <v>2059</v>
      </c>
      <c r="C413" s="971">
        <f>VLOOKUP(G413,G1:G4:F1:F4,2,TRUE)</f>
        <v>0</v>
      </c>
      <c r="D413" s="792"/>
      <c r="E413" s="311">
        <v>2</v>
      </c>
      <c r="F413" s="340"/>
      <c r="G413" s="968" t="str">
        <f>'Pervade Export'!C73</f>
        <v>No</v>
      </c>
      <c r="H413" s="840" t="s">
        <v>2060</v>
      </c>
      <c r="I413" s="841"/>
      <c r="J413" s="841"/>
      <c r="K413" s="841"/>
      <c r="L413" s="1027"/>
      <c r="M413" s="1000" t="str">
        <f>'Pervade Export'!B73</f>
        <v xml:space="preserve">No </v>
      </c>
      <c r="N413" s="969" t="str">
        <f>'Pervade Export'!E73</f>
        <v>N/A</v>
      </c>
    </row>
    <row r="414" spans="1:14" ht="150.75" thickBot="1">
      <c r="A414" s="1155"/>
      <c r="B414" s="690" t="s">
        <v>2061</v>
      </c>
      <c r="C414" s="972">
        <f>VLOOKUP(G414,G1:G4:F1:F4,2,TRUE)</f>
        <v>0</v>
      </c>
      <c r="D414" s="323">
        <f>SUM(C412:C414)/100</f>
        <v>0</v>
      </c>
      <c r="E414" s="312">
        <v>3</v>
      </c>
      <c r="F414" s="340"/>
      <c r="G414" s="968" t="str">
        <f>'Pervade Export'!C74</f>
        <v>No</v>
      </c>
      <c r="H414" s="842" t="s">
        <v>2062</v>
      </c>
      <c r="I414" s="843"/>
      <c r="J414" s="843"/>
      <c r="K414" s="843"/>
      <c r="L414" s="1027"/>
      <c r="M414" s="1000" t="str">
        <f>'Pervade Export'!B74</f>
        <v>No - network segmentation?? User segmentation?</v>
      </c>
      <c r="N414" s="969" t="str">
        <f>'Pervade Export'!E74</f>
        <v>N/A</v>
      </c>
    </row>
    <row r="415" spans="1:14" ht="15.75" thickBot="1">
      <c r="A415" s="1083" t="s">
        <v>1137</v>
      </c>
      <c r="B415" s="1084"/>
      <c r="C415" s="274"/>
      <c r="D415" s="274"/>
      <c r="E415" s="1142"/>
      <c r="F415" s="1143"/>
      <c r="G415" s="1143"/>
      <c r="H415" s="1143"/>
      <c r="I415" s="1143"/>
      <c r="J415" s="1143"/>
      <c r="K415" s="1143"/>
      <c r="L415" s="1144"/>
      <c r="M415" s="1143"/>
      <c r="N415" s="1145"/>
    </row>
    <row r="416" spans="1:14" ht="30.75" thickBot="1">
      <c r="A416" s="1148" t="s">
        <v>1138</v>
      </c>
      <c r="B416" s="1149"/>
      <c r="C416" s="275"/>
      <c r="D416" s="275"/>
      <c r="E416" s="349" t="s">
        <v>1436</v>
      </c>
      <c r="F416" s="341"/>
      <c r="G416" s="685" t="s">
        <v>1437</v>
      </c>
      <c r="H416" s="342" t="s">
        <v>1438</v>
      </c>
      <c r="I416" s="343" t="s">
        <v>1439</v>
      </c>
      <c r="J416" s="344" t="s">
        <v>1440</v>
      </c>
      <c r="K416" s="343" t="s">
        <v>1441</v>
      </c>
      <c r="L416" s="345" t="s">
        <v>1442</v>
      </c>
      <c r="M416" s="998" t="s">
        <v>1443</v>
      </c>
      <c r="N416" s="998" t="s">
        <v>1444</v>
      </c>
    </row>
    <row r="417" spans="1:14" ht="135.75" thickBot="1">
      <c r="A417" s="1150" t="s">
        <v>743</v>
      </c>
      <c r="B417" s="705" t="s">
        <v>2063</v>
      </c>
      <c r="C417" s="974">
        <f>VLOOKUP(G417,G1:G4:F1:F4,2,TRUE)</f>
        <v>0</v>
      </c>
      <c r="D417" s="791"/>
      <c r="E417" s="353" t="s">
        <v>2064</v>
      </c>
      <c r="F417" s="340"/>
      <c r="G417" s="353" t="str">
        <f>'Pervade Export'!C75</f>
        <v>No</v>
      </c>
      <c r="H417" s="840" t="s">
        <v>2065</v>
      </c>
      <c r="I417" s="841"/>
      <c r="J417" s="841"/>
      <c r="K417" s="841"/>
      <c r="L417" s="1027"/>
      <c r="M417" s="1000" t="str">
        <f>'Pervade Export'!B75</f>
        <v>No - network segmentation project</v>
      </c>
      <c r="N417" s="969" t="str">
        <f>'Pervade Export'!E75</f>
        <v>N/A</v>
      </c>
    </row>
    <row r="418" spans="1:14" ht="165.75" thickBot="1">
      <c r="A418" s="1156"/>
      <c r="B418" s="686" t="s">
        <v>2066</v>
      </c>
      <c r="C418" s="974">
        <f>VLOOKUP(G418,G1:G4:F1:F4,2,TRUE)</f>
        <v>0</v>
      </c>
      <c r="D418" s="322">
        <f>SUM(C417:C418)/100</f>
        <v>0</v>
      </c>
      <c r="E418" s="352">
        <v>2</v>
      </c>
      <c r="F418" s="340"/>
      <c r="G418" s="353" t="str">
        <f>'Pervade Export'!C76</f>
        <v>No</v>
      </c>
      <c r="H418" s="840" t="s">
        <v>2067</v>
      </c>
      <c r="I418" s="841"/>
      <c r="J418" s="841"/>
      <c r="K418" s="841"/>
      <c r="L418" s="1027"/>
      <c r="M418" s="1000" t="str">
        <f>'Pervade Export'!B76</f>
        <v>No - network segmentation project</v>
      </c>
      <c r="N418" s="969" t="str">
        <f>'Pervade Export'!E76</f>
        <v>N/A</v>
      </c>
    </row>
    <row r="419" spans="1:14" ht="75.75" thickBot="1">
      <c r="A419" s="1155"/>
      <c r="B419" s="692" t="s">
        <v>2068</v>
      </c>
      <c r="C419" s="976">
        <f>VLOOKUP(G419,G1:G4:F1:F4,2,TRUE)</f>
        <v>100</v>
      </c>
      <c r="D419" s="792"/>
      <c r="E419" s="348" t="s">
        <v>2069</v>
      </c>
      <c r="F419" s="340"/>
      <c r="G419" s="968" t="str">
        <f>'Pervade Export'!C77</f>
        <v>Yes</v>
      </c>
      <c r="H419" s="840" t="s">
        <v>2070</v>
      </c>
      <c r="I419" s="841"/>
      <c r="J419" s="841"/>
      <c r="K419" s="841"/>
      <c r="L419" s="1027"/>
      <c r="M419" s="1000" t="str">
        <f>'Pervade Export'!B77</f>
        <v>Yes, VLANs used to segregate networks</v>
      </c>
      <c r="N419" s="969" t="str">
        <f>'Pervade Export'!E77</f>
        <v>N/A</v>
      </c>
    </row>
    <row r="420" spans="1:14" ht="135.75" thickBot="1">
      <c r="A420" s="1155"/>
      <c r="B420" s="692" t="s">
        <v>2071</v>
      </c>
      <c r="C420" s="976">
        <f>VLOOKUP(G420,G1:G4:F1:F4,2,TRUE)</f>
        <v>0</v>
      </c>
      <c r="D420" s="792"/>
      <c r="E420" s="311">
        <v>2</v>
      </c>
      <c r="F420" s="340"/>
      <c r="G420" s="968" t="str">
        <f>'Pervade Export'!C78</f>
        <v>No</v>
      </c>
      <c r="H420" s="840" t="s">
        <v>2072</v>
      </c>
      <c r="I420" s="841"/>
      <c r="J420" s="841"/>
      <c r="K420" s="841"/>
      <c r="L420" s="1027"/>
      <c r="M420" s="1000" t="str">
        <f>'Pervade Export'!B78</f>
        <v>No - network segmentation project</v>
      </c>
      <c r="N420" s="969" t="str">
        <f>'Pervade Export'!E78</f>
        <v>N/A</v>
      </c>
    </row>
    <row r="421" spans="1:14" ht="150.75" thickBot="1">
      <c r="A421" s="1155"/>
      <c r="B421" s="213" t="s">
        <v>2073</v>
      </c>
      <c r="C421" s="975">
        <f>VLOOKUP(G421,G1:G4:F1:F4,2,TRUE)</f>
        <v>0</v>
      </c>
      <c r="D421" s="323">
        <f>SUM(C419:C421)/100</f>
        <v>1</v>
      </c>
      <c r="E421" s="312">
        <v>3</v>
      </c>
      <c r="F421" s="340"/>
      <c r="G421" s="968" t="str">
        <f>'Pervade Export'!C79</f>
        <v>No</v>
      </c>
      <c r="H421" s="842" t="s">
        <v>2074</v>
      </c>
      <c r="I421" s="843"/>
      <c r="J421" s="843"/>
      <c r="K421" s="843"/>
      <c r="L421" s="1027"/>
      <c r="M421" s="1000" t="str">
        <f>'Pervade Export'!B79</f>
        <v>No - network segmentation project</v>
      </c>
      <c r="N421" s="969" t="str">
        <f>'Pervade Export'!E79</f>
        <v>N/A</v>
      </c>
    </row>
    <row r="422" spans="1:14" ht="15.75" thickBot="1">
      <c r="A422" s="1083" t="s">
        <v>1144</v>
      </c>
      <c r="B422" s="1084"/>
      <c r="C422" s="274"/>
      <c r="D422" s="274"/>
      <c r="E422" s="1142"/>
      <c r="F422" s="1143"/>
      <c r="G422" s="1143"/>
      <c r="H422" s="1143"/>
      <c r="I422" s="1143"/>
      <c r="J422" s="1143"/>
      <c r="K422" s="1143"/>
      <c r="L422" s="1144"/>
      <c r="M422" s="1143"/>
      <c r="N422" s="1145"/>
    </row>
    <row r="423" spans="1:14" ht="30.75" thickBot="1">
      <c r="A423" s="1148" t="s">
        <v>1145</v>
      </c>
      <c r="B423" s="1149"/>
      <c r="C423" s="275"/>
      <c r="D423" s="275"/>
      <c r="E423" s="349" t="s">
        <v>1436</v>
      </c>
      <c r="F423" s="341"/>
      <c r="G423" s="685" t="s">
        <v>1437</v>
      </c>
      <c r="H423" s="342" t="s">
        <v>1438</v>
      </c>
      <c r="I423" s="343" t="s">
        <v>1439</v>
      </c>
      <c r="J423" s="344" t="s">
        <v>1440</v>
      </c>
      <c r="K423" s="343" t="s">
        <v>1441</v>
      </c>
      <c r="L423" s="345" t="s">
        <v>1442</v>
      </c>
      <c r="M423" s="998" t="s">
        <v>1443</v>
      </c>
      <c r="N423" s="998" t="s">
        <v>1444</v>
      </c>
    </row>
    <row r="424" spans="1:14" ht="120.75" thickBot="1">
      <c r="A424" s="1150" t="s">
        <v>743</v>
      </c>
      <c r="B424" s="691" t="s">
        <v>2075</v>
      </c>
      <c r="C424" s="267">
        <f>VLOOKUP(G424,G1:G4:F1:F4,2,TRUE)</f>
        <v>100</v>
      </c>
      <c r="D424" s="791"/>
      <c r="E424" s="353" t="s">
        <v>2076</v>
      </c>
      <c r="F424" s="340"/>
      <c r="G424" s="353" t="str">
        <f>'Pervade Export'!C80</f>
        <v>Yes</v>
      </c>
      <c r="H424" s="840" t="s">
        <v>2077</v>
      </c>
      <c r="I424" s="841"/>
      <c r="J424" s="841"/>
      <c r="K424" s="841"/>
      <c r="L424" s="1027"/>
      <c r="M424" s="1000" t="str">
        <f>'Pervade Export'!B80</f>
        <v>CE+ requirements</v>
      </c>
      <c r="N424" s="969" t="str">
        <f>'Pervade Export'!E80</f>
        <v>N/A</v>
      </c>
    </row>
    <row r="425" spans="1:14" ht="120.75" thickBot="1">
      <c r="A425" s="1151"/>
      <c r="B425" s="695" t="s">
        <v>2078</v>
      </c>
      <c r="C425" s="267">
        <f>VLOOKUP(G425,G1:G4:F1:F4,2,TRUE)</f>
        <v>100</v>
      </c>
      <c r="D425" s="792"/>
      <c r="E425" s="351">
        <v>2</v>
      </c>
      <c r="F425" s="340"/>
      <c r="G425" s="353" t="str">
        <f>'Pervade Export'!C81</f>
        <v>Yes</v>
      </c>
      <c r="H425" s="840" t="s">
        <v>2079</v>
      </c>
      <c r="I425" s="841"/>
      <c r="J425" s="841"/>
      <c r="K425" s="841"/>
      <c r="L425" s="1027"/>
      <c r="M425" s="1000" t="str">
        <f>'Pervade Export'!B81</f>
        <v>Yes - Only authentication users can join the wifi, radius implemented</v>
      </c>
      <c r="N425" s="969" t="str">
        <f>'Pervade Export'!E81</f>
        <v>N/A</v>
      </c>
    </row>
    <row r="426" spans="1:14" ht="135.75" thickBot="1">
      <c r="A426" s="1151"/>
      <c r="B426" s="699" t="s">
        <v>2080</v>
      </c>
      <c r="C426" s="267">
        <f>VLOOKUP(G426,G1:G4:F1:F4,2,TRUE)</f>
        <v>100</v>
      </c>
      <c r="D426" s="329">
        <f>SUM(C424:C426)/100</f>
        <v>3</v>
      </c>
      <c r="E426" s="400">
        <v>3</v>
      </c>
      <c r="F426" s="340"/>
      <c r="G426" s="353" t="str">
        <f>'Pervade Export'!C82</f>
        <v>Yes</v>
      </c>
      <c r="H426" s="842" t="s">
        <v>2081</v>
      </c>
      <c r="I426" s="843"/>
      <c r="J426" s="843"/>
      <c r="K426" s="843"/>
      <c r="L426" s="1030"/>
      <c r="M426" s="1000" t="str">
        <f>'Pervade Export'!B82</f>
        <v>Yes - built-in to the aruba controller</v>
      </c>
      <c r="N426" s="969" t="str">
        <f>'Pervade Export'!E82</f>
        <v>N/A</v>
      </c>
    </row>
    <row r="427" spans="1:14" ht="30.75" thickBot="1">
      <c r="A427" s="788" t="s">
        <v>748</v>
      </c>
      <c r="B427" s="789" t="s">
        <v>775</v>
      </c>
      <c r="C427" s="790"/>
      <c r="D427" s="790">
        <f>SUM(C427)</f>
        <v>0</v>
      </c>
      <c r="E427" s="795" t="s">
        <v>2082</v>
      </c>
      <c r="F427" s="796"/>
      <c r="G427" s="798" t="s">
        <v>1483</v>
      </c>
      <c r="H427" s="852"/>
      <c r="I427" s="853"/>
      <c r="J427" s="853"/>
      <c r="K427" s="853"/>
      <c r="L427" s="1031"/>
      <c r="M427" s="1002"/>
      <c r="N427" s="1003"/>
    </row>
    <row r="428" spans="1:14" ht="15.75" thickBot="1">
      <c r="A428" s="1083" t="s">
        <v>1149</v>
      </c>
      <c r="B428" s="1084"/>
      <c r="C428" s="274"/>
      <c r="D428" s="274"/>
      <c r="E428" s="1142"/>
      <c r="F428" s="1143"/>
      <c r="G428" s="1143"/>
      <c r="H428" s="1143"/>
      <c r="I428" s="1143"/>
      <c r="J428" s="1143"/>
      <c r="K428" s="1143"/>
      <c r="L428" s="1144"/>
      <c r="M428" s="1143"/>
      <c r="N428" s="1145"/>
    </row>
    <row r="429" spans="1:14" ht="30.75" thickBot="1">
      <c r="A429" s="1148" t="s">
        <v>1150</v>
      </c>
      <c r="B429" s="1149"/>
      <c r="C429" s="275"/>
      <c r="D429" s="275"/>
      <c r="E429" s="349" t="s">
        <v>1436</v>
      </c>
      <c r="F429" s="341"/>
      <c r="G429" s="685" t="s">
        <v>1437</v>
      </c>
      <c r="H429" s="342" t="s">
        <v>1438</v>
      </c>
      <c r="I429" s="343" t="s">
        <v>1439</v>
      </c>
      <c r="J429" s="344" t="s">
        <v>1440</v>
      </c>
      <c r="K429" s="343" t="s">
        <v>1441</v>
      </c>
      <c r="L429" s="345" t="s">
        <v>1442</v>
      </c>
      <c r="M429" s="998" t="s">
        <v>1443</v>
      </c>
      <c r="N429" s="998" t="s">
        <v>1444</v>
      </c>
    </row>
    <row r="430" spans="1:14" ht="105.75" thickBot="1">
      <c r="A430" s="1151" t="s">
        <v>743</v>
      </c>
      <c r="B430" s="695" t="s">
        <v>2083</v>
      </c>
      <c r="C430" s="267">
        <f>VLOOKUP(G430,G1:G4:F1:F4,2,TRUE)</f>
        <v>100</v>
      </c>
      <c r="D430" s="861"/>
      <c r="E430" s="353" t="s">
        <v>2084</v>
      </c>
      <c r="F430" s="340"/>
      <c r="G430" s="353" t="str">
        <f>'Pervade Export'!C84</f>
        <v>Yes</v>
      </c>
      <c r="H430" s="840" t="s">
        <v>2085</v>
      </c>
      <c r="I430" s="841"/>
      <c r="J430" s="841"/>
      <c r="K430" s="841"/>
      <c r="L430" s="1027"/>
      <c r="M430" s="1000" t="str">
        <f>'Pervade Export'!B84</f>
        <v>Yes - Smoothwall and client firewall are enforce on</v>
      </c>
      <c r="N430" s="969" t="str">
        <f>'Pervade Export'!E84</f>
        <v>N/A</v>
      </c>
    </row>
    <row r="431" spans="1:14" ht="180.75" thickBot="1">
      <c r="A431" s="1151"/>
      <c r="B431" s="695" t="s">
        <v>2086</v>
      </c>
      <c r="C431" s="267">
        <f>VLOOKUP(G431,G1:G4:F1:F4,2,TRUE)</f>
        <v>100</v>
      </c>
      <c r="D431" s="792"/>
      <c r="E431" s="351">
        <v>2</v>
      </c>
      <c r="F431" s="340"/>
      <c r="G431" s="353" t="str">
        <f>'Pervade Export'!C85</f>
        <v>Yes</v>
      </c>
      <c r="H431" s="840" t="s">
        <v>2087</v>
      </c>
      <c r="I431" s="841"/>
      <c r="J431" s="841"/>
      <c r="K431" s="841"/>
      <c r="L431" s="1027"/>
      <c r="M431" s="1000" t="str">
        <f>'Pervade Export'!B85</f>
        <v>Yes - standard build to change password</v>
      </c>
      <c r="N431" s="969" t="str">
        <f>'Pervade Export'!E85</f>
        <v>N/A</v>
      </c>
    </row>
    <row r="432" spans="1:14" ht="165.75" thickBot="1">
      <c r="A432" s="1151"/>
      <c r="B432" s="695" t="s">
        <v>1893</v>
      </c>
      <c r="C432" s="267">
        <f>VLOOKUP(G432,G1:G4:F1:F4,2,TRUE)</f>
        <v>100</v>
      </c>
      <c r="D432" s="792"/>
      <c r="E432" s="352">
        <v>3</v>
      </c>
      <c r="F432" s="340"/>
      <c r="G432" s="353" t="str">
        <f>'Pervade Export'!C86</f>
        <v>Yes</v>
      </c>
      <c r="H432" s="840" t="s">
        <v>2088</v>
      </c>
      <c r="I432" s="841"/>
      <c r="J432" s="841"/>
      <c r="K432" s="841"/>
      <c r="L432" s="1027"/>
      <c r="M432" s="1000" t="str">
        <f>'Pervade Export'!B86</f>
        <v>Yes - this is documented along with the security review documentation. Additional requests are done via the web change request form</v>
      </c>
      <c r="N432" s="969" t="str">
        <f>'Pervade Export'!E86</f>
        <v>N/A</v>
      </c>
    </row>
    <row r="433" spans="1:14" ht="165.75" thickBot="1">
      <c r="A433" s="1151"/>
      <c r="B433" s="695" t="s">
        <v>2089</v>
      </c>
      <c r="C433" s="267">
        <f>VLOOKUP(G433,G1:G4:F1:F4,2,TRUE)</f>
        <v>0</v>
      </c>
      <c r="D433" s="792"/>
      <c r="E433" s="351">
        <v>4</v>
      </c>
      <c r="F433" s="340"/>
      <c r="G433" s="353" t="str">
        <f>'Pervade Export'!C87</f>
        <v>No</v>
      </c>
      <c r="H433" s="840" t="s">
        <v>2090</v>
      </c>
      <c r="I433" s="841"/>
      <c r="J433" s="841"/>
      <c r="K433" s="841"/>
      <c r="L433" s="1027"/>
      <c r="M433" s="1000">
        <f>'Pervade Export'!B87</f>
        <v>0</v>
      </c>
      <c r="N433" s="969" t="str">
        <f>'Pervade Export'!E87</f>
        <v>N/A</v>
      </c>
    </row>
    <row r="434" spans="1:14" ht="150.75" thickBot="1">
      <c r="A434" s="1151"/>
      <c r="B434" s="695" t="s">
        <v>2091</v>
      </c>
      <c r="C434" s="267">
        <f>VLOOKUP(G434,G1:G4:F1:F4,2,TRUE)</f>
        <v>100</v>
      </c>
      <c r="D434" s="792"/>
      <c r="E434" s="352">
        <v>5</v>
      </c>
      <c r="F434" s="340"/>
      <c r="G434" s="353" t="str">
        <f>'Pervade Export'!C88</f>
        <v>Yes</v>
      </c>
      <c r="H434" s="840" t="s">
        <v>2092</v>
      </c>
      <c r="I434" s="841"/>
      <c r="J434" s="841"/>
      <c r="K434" s="841"/>
      <c r="L434" s="1027"/>
      <c r="M434" s="1000" t="str">
        <f>'Pervade Export'!B88</f>
        <v>Yes - very little change is required with firewalls but they are decommissioned correctly when they are</v>
      </c>
      <c r="N434" s="969" t="str">
        <f>'Pervade Export'!E88</f>
        <v>N/A</v>
      </c>
    </row>
    <row r="435" spans="1:14" ht="195.75" thickBot="1">
      <c r="A435" s="1151"/>
      <c r="B435" s="695" t="s">
        <v>2093</v>
      </c>
      <c r="C435" s="267">
        <f>VLOOKUP(G435,G1:G4:F1:F4,2,TRUE)</f>
        <v>100</v>
      </c>
      <c r="D435" s="792"/>
      <c r="E435" s="351">
        <v>6</v>
      </c>
      <c r="F435" s="340"/>
      <c r="G435" s="353" t="str">
        <f>'Pervade Export'!C89</f>
        <v>Yes</v>
      </c>
      <c r="H435" s="840" t="s">
        <v>2094</v>
      </c>
      <c r="I435" s="841"/>
      <c r="J435" s="841"/>
      <c r="K435" s="841"/>
      <c r="L435" s="1027"/>
      <c r="M435" s="1000" t="str">
        <f>'Pervade Export'!B89</f>
        <v>Yes - the remote admin is disabled and can only be access from computers within the network</v>
      </c>
      <c r="N435" s="969" t="str">
        <f>'Pervade Export'!E89</f>
        <v>N/A</v>
      </c>
    </row>
    <row r="436" spans="1:14" ht="165.75" thickBot="1">
      <c r="A436" s="1151"/>
      <c r="B436" s="699" t="s">
        <v>2095</v>
      </c>
      <c r="C436" s="288">
        <f>VLOOKUP(G436,G1:G4:F1:F4,2,TRUE)</f>
        <v>100</v>
      </c>
      <c r="D436" s="329">
        <f>SUM(C430:C436)/100</f>
        <v>6</v>
      </c>
      <c r="E436" s="352">
        <v>7</v>
      </c>
      <c r="F436" s="340"/>
      <c r="G436" s="353" t="str">
        <f>'Pervade Export'!C90</f>
        <v>Yes</v>
      </c>
      <c r="H436" s="840" t="s">
        <v>2096</v>
      </c>
      <c r="I436" s="841"/>
      <c r="J436" s="841"/>
      <c r="K436" s="841"/>
      <c r="L436" s="1027"/>
      <c r="M436" s="1000" t="str">
        <f>'Pervade Export'!B90</f>
        <v>Yes - catch all rule on the firewall</v>
      </c>
      <c r="N436" s="969" t="str">
        <f>'Pervade Export'!E90</f>
        <v>N/A</v>
      </c>
    </row>
    <row r="437" spans="1:14" ht="135.75" thickBot="1">
      <c r="A437" s="693" t="s">
        <v>748</v>
      </c>
      <c r="B437" s="690" t="s">
        <v>2097</v>
      </c>
      <c r="C437" s="975">
        <f>VLOOKUP(G437,G1:G4:F1:F4,2,TRUE)</f>
        <v>100</v>
      </c>
      <c r="D437" s="325">
        <f>SUM(C437)/100</f>
        <v>1</v>
      </c>
      <c r="E437" s="711" t="s">
        <v>2098</v>
      </c>
      <c r="F437" s="340"/>
      <c r="G437" s="968" t="str">
        <f>'Pervade Export'!C91</f>
        <v>Yes</v>
      </c>
      <c r="H437" s="842" t="s">
        <v>2099</v>
      </c>
      <c r="I437" s="843"/>
      <c r="J437" s="843"/>
      <c r="K437" s="843"/>
      <c r="L437" s="1027"/>
      <c r="M437" s="1000" t="str">
        <f>'Pervade Export'!B91</f>
        <v>Yes - close monitoring using smoothwall reporting software and F-secure reporting</v>
      </c>
      <c r="N437" s="969" t="str">
        <f>'Pervade Export'!E91</f>
        <v>N/A</v>
      </c>
    </row>
    <row r="438" spans="1:14" ht="15.75" thickBot="1">
      <c r="A438" s="1083" t="s">
        <v>1159</v>
      </c>
      <c r="B438" s="1084"/>
      <c r="C438" s="274"/>
      <c r="D438" s="274"/>
      <c r="E438" s="1142"/>
      <c r="F438" s="1143"/>
      <c r="G438" s="1143"/>
      <c r="H438" s="1143"/>
      <c r="I438" s="1143"/>
      <c r="J438" s="1143"/>
      <c r="K438" s="1143"/>
      <c r="L438" s="1144"/>
      <c r="M438" s="1143"/>
      <c r="N438" s="1145"/>
    </row>
    <row r="439" spans="1:14" ht="30.75" thickBot="1">
      <c r="A439" s="1148" t="s">
        <v>1160</v>
      </c>
      <c r="B439" s="1149"/>
      <c r="C439" s="275"/>
      <c r="D439" s="275"/>
      <c r="E439" s="349" t="s">
        <v>1436</v>
      </c>
      <c r="F439" s="341"/>
      <c r="G439" s="685" t="s">
        <v>1437</v>
      </c>
      <c r="H439" s="342" t="s">
        <v>1438</v>
      </c>
      <c r="I439" s="343" t="s">
        <v>1439</v>
      </c>
      <c r="J439" s="344" t="s">
        <v>1440</v>
      </c>
      <c r="K439" s="343" t="s">
        <v>1441</v>
      </c>
      <c r="L439" s="345" t="s">
        <v>1442</v>
      </c>
      <c r="M439" s="998" t="s">
        <v>1443</v>
      </c>
      <c r="N439" s="998" t="s">
        <v>1444</v>
      </c>
    </row>
    <row r="440" spans="1:14" ht="150.75" thickBot="1">
      <c r="A440" s="1150" t="s">
        <v>743</v>
      </c>
      <c r="B440" s="691" t="s">
        <v>2100</v>
      </c>
      <c r="C440" s="266">
        <f>VLOOKUP(G440,G1:G4:F1:F4,2,TRUE)</f>
        <v>100</v>
      </c>
      <c r="D440" s="791"/>
      <c r="E440" s="353" t="s">
        <v>2101</v>
      </c>
      <c r="F440" s="340"/>
      <c r="G440" s="353" t="str">
        <f>'Pervade Export'!C92</f>
        <v>Yes</v>
      </c>
      <c r="H440" s="840" t="s">
        <v>2102</v>
      </c>
      <c r="I440" s="841"/>
      <c r="J440" s="841"/>
      <c r="K440" s="841"/>
      <c r="L440" s="1027"/>
      <c r="M440" s="1000" t="str">
        <f>'Pervade Export'!B92</f>
        <v>Yes - admin specific accounts for network components</v>
      </c>
      <c r="N440" s="969" t="str">
        <f>'Pervade Export'!E92</f>
        <v>N/A</v>
      </c>
    </row>
    <row r="441" spans="1:14" ht="150.75" thickBot="1">
      <c r="A441" s="1151"/>
      <c r="B441" s="695" t="s">
        <v>2103</v>
      </c>
      <c r="C441" s="266">
        <f>VLOOKUP(G441,G1:G4:F1:F4,2,TRUE)</f>
        <v>100</v>
      </c>
      <c r="D441" s="792"/>
      <c r="E441" s="351">
        <v>2</v>
      </c>
      <c r="F441" s="340"/>
      <c r="G441" s="353" t="str">
        <f>'Pervade Export'!C93</f>
        <v>Yes</v>
      </c>
      <c r="H441" s="840" t="s">
        <v>2104</v>
      </c>
      <c r="I441" s="841"/>
      <c r="J441" s="841"/>
      <c r="K441" s="841"/>
      <c r="L441" s="1027"/>
      <c r="M441" s="1000" t="str">
        <f>'Pervade Export'!B93</f>
        <v>Yes - as part of standard build</v>
      </c>
      <c r="N441" s="969" t="str">
        <f>'Pervade Export'!E93</f>
        <v>N/A</v>
      </c>
    </row>
    <row r="442" spans="1:14" ht="165.75" thickBot="1">
      <c r="A442" s="1156"/>
      <c r="B442" s="695" t="s">
        <v>2105</v>
      </c>
      <c r="C442" s="266">
        <f>VLOOKUP(G442,G1:G4:F1:F4,2,TRUE)</f>
        <v>100</v>
      </c>
      <c r="D442" s="322">
        <f>SUM(C440:C442)/100</f>
        <v>3</v>
      </c>
      <c r="E442" s="352">
        <v>3</v>
      </c>
      <c r="F442" s="340"/>
      <c r="G442" s="353" t="str">
        <f>'Pervade Export'!C94</f>
        <v>Yes</v>
      </c>
      <c r="H442" s="840" t="s">
        <v>2106</v>
      </c>
      <c r="I442" s="841"/>
      <c r="J442" s="841"/>
      <c r="K442" s="841"/>
      <c r="L442" s="1027"/>
      <c r="M442" s="1000" t="str">
        <f>'Pervade Export'!B94</f>
        <v>Yes - no non-admins can access this</v>
      </c>
      <c r="N442" s="969" t="str">
        <f>'Pervade Export'!E94</f>
        <v>N/A</v>
      </c>
    </row>
    <row r="443" spans="1:14" ht="120.75" thickBot="1">
      <c r="A443" s="693" t="s">
        <v>748</v>
      </c>
      <c r="B443" s="698" t="s">
        <v>2107</v>
      </c>
      <c r="C443" s="975">
        <f>VLOOKUP(G443,G1:G4:F1:F4,2,TRUE)</f>
        <v>100</v>
      </c>
      <c r="D443" s="325">
        <f>SUM(C443)/100</f>
        <v>1</v>
      </c>
      <c r="E443" s="711" t="s">
        <v>2108</v>
      </c>
      <c r="F443" s="340"/>
      <c r="G443" s="968" t="str">
        <f>'Pervade Export'!C95</f>
        <v>Yes</v>
      </c>
      <c r="H443" s="842" t="s">
        <v>2109</v>
      </c>
      <c r="I443" s="843"/>
      <c r="J443" s="843"/>
      <c r="K443" s="843"/>
      <c r="L443" s="1027"/>
      <c r="M443" s="1000" t="str">
        <f>'Pervade Export'!B95</f>
        <v>Yes - this is part of the security review every 3 months</v>
      </c>
      <c r="N443" s="969" t="str">
        <f>'Pervade Export'!E95</f>
        <v>N/A</v>
      </c>
    </row>
    <row r="444" spans="1:14" ht="15.75" thickBot="1">
      <c r="A444" s="1083" t="s">
        <v>1165</v>
      </c>
      <c r="B444" s="1084"/>
      <c r="C444" s="274"/>
      <c r="D444" s="274"/>
      <c r="E444" s="1142"/>
      <c r="F444" s="1143"/>
      <c r="G444" s="1143"/>
      <c r="H444" s="1143"/>
      <c r="I444" s="1143"/>
      <c r="J444" s="1143"/>
      <c r="K444" s="1143"/>
      <c r="L444" s="1144"/>
      <c r="M444" s="1143"/>
      <c r="N444" s="1145"/>
    </row>
    <row r="445" spans="1:14" ht="30.75" thickBot="1">
      <c r="A445" s="1148" t="s">
        <v>1166</v>
      </c>
      <c r="B445" s="1149"/>
      <c r="C445" s="275"/>
      <c r="D445" s="275"/>
      <c r="E445" s="349" t="s">
        <v>1436</v>
      </c>
      <c r="F445" s="341"/>
      <c r="G445" s="685" t="s">
        <v>1437</v>
      </c>
      <c r="H445" s="342" t="s">
        <v>1438</v>
      </c>
      <c r="I445" s="343" t="s">
        <v>1439</v>
      </c>
      <c r="J445" s="344" t="s">
        <v>1440</v>
      </c>
      <c r="K445" s="343" t="s">
        <v>1441</v>
      </c>
      <c r="L445" s="345" t="s">
        <v>1442</v>
      </c>
      <c r="M445" s="998" t="s">
        <v>1443</v>
      </c>
      <c r="N445" s="998" t="s">
        <v>1444</v>
      </c>
    </row>
    <row r="446" spans="1:14" ht="120.75" thickBot="1">
      <c r="A446" s="1150" t="s">
        <v>743</v>
      </c>
      <c r="B446" s="691" t="s">
        <v>2110</v>
      </c>
      <c r="C446" s="266">
        <f>VLOOKUP(G446,G1:G4:F1:F4,2,TRUE)</f>
        <v>0</v>
      </c>
      <c r="D446" s="791"/>
      <c r="E446" s="353" t="s">
        <v>2111</v>
      </c>
      <c r="F446" s="340"/>
      <c r="G446" s="353" t="str">
        <f>'Pervade Export'!C96</f>
        <v>No</v>
      </c>
      <c r="H446" s="840" t="s">
        <v>2109</v>
      </c>
      <c r="I446" s="841"/>
      <c r="J446" s="841"/>
      <c r="K446" s="841"/>
      <c r="L446" s="1027"/>
      <c r="M446" s="1000" t="str">
        <f>'Pervade Export'!B96</f>
        <v>Not applicable - NSCS does not make the P-DNS service available to education. JANET DNS used</v>
      </c>
      <c r="N446" s="969" t="str">
        <f>'Pervade Export'!E96</f>
        <v>N/A</v>
      </c>
    </row>
    <row r="447" spans="1:14" ht="135.75" thickBot="1">
      <c r="A447" s="1151"/>
      <c r="B447" s="695" t="s">
        <v>2112</v>
      </c>
      <c r="C447" s="266">
        <f>VLOOKUP(G447,G1:G4:F1:F4,2,TRUE)</f>
        <v>0</v>
      </c>
      <c r="D447" s="792"/>
      <c r="E447" s="351">
        <v>2</v>
      </c>
      <c r="F447" s="340"/>
      <c r="G447" s="353" t="str">
        <f>'Pervade Export'!C97</f>
        <v>No</v>
      </c>
      <c r="H447" s="840" t="s">
        <v>2113</v>
      </c>
      <c r="I447" s="841"/>
      <c r="J447" s="841"/>
      <c r="K447" s="841"/>
      <c r="L447" s="1027"/>
      <c r="M447" s="1000" t="str">
        <f>'Pervade Export'!B97</f>
        <v>Not applicable - NSCS does not make the P-DNS service available to education. JANET DNS used</v>
      </c>
      <c r="N447" s="969" t="str">
        <f>'Pervade Export'!E97</f>
        <v>N/A</v>
      </c>
    </row>
    <row r="448" spans="1:14" ht="135.75" thickBot="1">
      <c r="A448" s="1151"/>
      <c r="B448" s="699" t="s">
        <v>2114</v>
      </c>
      <c r="C448" s="266">
        <f>VLOOKUP(G448,G1:G4:F1:F4,2,TRUE)</f>
        <v>100</v>
      </c>
      <c r="D448" s="329">
        <f>SUM(C446:C448)/100</f>
        <v>1</v>
      </c>
      <c r="E448" s="400">
        <v>3</v>
      </c>
      <c r="F448" s="340"/>
      <c r="G448" s="353" t="str">
        <f>'Pervade Export'!C98</f>
        <v>Yes</v>
      </c>
      <c r="H448" s="842" t="s">
        <v>2115</v>
      </c>
      <c r="I448" s="843"/>
      <c r="J448" s="843"/>
      <c r="K448" s="843"/>
      <c r="L448" s="1030"/>
      <c r="M448" s="1000" t="str">
        <f>'Pervade Export'!B98</f>
        <v>Yes - with Janet CSIRT and is monitored</v>
      </c>
      <c r="N448" s="969" t="str">
        <f>'Pervade Export'!E98</f>
        <v>N/A</v>
      </c>
    </row>
    <row r="449" spans="1:14" ht="30.75" thickBot="1">
      <c r="A449" s="788" t="s">
        <v>748</v>
      </c>
      <c r="B449" s="789" t="s">
        <v>775</v>
      </c>
      <c r="C449" s="790"/>
      <c r="D449" s="790">
        <f>SUM(C449)</f>
        <v>0</v>
      </c>
      <c r="E449" s="795" t="s">
        <v>2116</v>
      </c>
      <c r="F449" s="796"/>
      <c r="G449" s="798" t="s">
        <v>1483</v>
      </c>
      <c r="H449" s="852"/>
      <c r="I449" s="853"/>
      <c r="J449" s="853"/>
      <c r="K449" s="853"/>
      <c r="L449" s="1031"/>
      <c r="M449" s="1002"/>
      <c r="N449" s="1003"/>
    </row>
    <row r="450" spans="1:14" ht="15.75" thickBot="1">
      <c r="A450" s="1083" t="s">
        <v>1170</v>
      </c>
      <c r="B450" s="1084"/>
      <c r="C450" s="274"/>
      <c r="D450" s="274"/>
      <c r="E450" s="1142"/>
      <c r="F450" s="1143"/>
      <c r="G450" s="1143"/>
      <c r="H450" s="1143"/>
      <c r="I450" s="1143"/>
      <c r="J450" s="1143"/>
      <c r="K450" s="1143"/>
      <c r="L450" s="1144"/>
      <c r="M450" s="1143"/>
      <c r="N450" s="1145"/>
    </row>
    <row r="451" spans="1:14" ht="30.75" thickBot="1">
      <c r="A451" s="1148" t="s">
        <v>1171</v>
      </c>
      <c r="B451" s="1149"/>
      <c r="C451" s="275"/>
      <c r="D451" s="275"/>
      <c r="E451" s="349" t="s">
        <v>1436</v>
      </c>
      <c r="F451" s="341"/>
      <c r="G451" s="685" t="s">
        <v>1437</v>
      </c>
      <c r="H451" s="342" t="s">
        <v>1438</v>
      </c>
      <c r="I451" s="343" t="s">
        <v>1439</v>
      </c>
      <c r="J451" s="344" t="s">
        <v>1440</v>
      </c>
      <c r="K451" s="1032" t="s">
        <v>1441</v>
      </c>
      <c r="L451" s="345" t="s">
        <v>1442</v>
      </c>
      <c r="M451" s="998" t="s">
        <v>1443</v>
      </c>
      <c r="N451" s="998" t="s">
        <v>1444</v>
      </c>
    </row>
    <row r="452" spans="1:14" ht="135.75" thickBot="1">
      <c r="A452" s="1151" t="s">
        <v>743</v>
      </c>
      <c r="B452" s="706" t="s">
        <v>2117</v>
      </c>
      <c r="C452" s="267">
        <f>VLOOKUP(G452,G1:G4:F1:F4,2,TRUE)</f>
        <v>0</v>
      </c>
      <c r="D452" s="855"/>
      <c r="E452" s="353" t="s">
        <v>2118</v>
      </c>
      <c r="F452" s="340"/>
      <c r="G452" s="353" t="str">
        <f>'Pervade Export'!C100</f>
        <v>No</v>
      </c>
      <c r="H452" s="840" t="s">
        <v>2119</v>
      </c>
      <c r="I452" s="841"/>
      <c r="J452" s="841"/>
      <c r="K452" s="841"/>
      <c r="L452" s="1027"/>
      <c r="M452" s="1000">
        <f>'Pervade Export'!B100</f>
        <v>0</v>
      </c>
      <c r="N452" s="969" t="str">
        <f>'Pervade Export'!E100</f>
        <v>N/A</v>
      </c>
    </row>
    <row r="453" spans="1:14" ht="135.75" thickBot="1">
      <c r="A453" s="1151"/>
      <c r="B453" s="686" t="s">
        <v>2120</v>
      </c>
      <c r="C453" s="267">
        <f>VLOOKUP(G453,G1:G4:F1:F4,2,TRUE)</f>
        <v>0</v>
      </c>
      <c r="D453" s="856"/>
      <c r="E453" s="351">
        <v>2</v>
      </c>
      <c r="F453" s="340"/>
      <c r="G453" s="353" t="str">
        <f>'Pervade Export'!C101</f>
        <v>No</v>
      </c>
      <c r="H453" s="840" t="s">
        <v>2121</v>
      </c>
      <c r="I453" s="841"/>
      <c r="J453" s="841"/>
      <c r="K453" s="841"/>
      <c r="L453" s="1027"/>
      <c r="M453" s="1000">
        <f>'Pervade Export'!B101</f>
        <v>0</v>
      </c>
      <c r="N453" s="969" t="str">
        <f>'Pervade Export'!E101</f>
        <v>N/A</v>
      </c>
    </row>
    <row r="454" spans="1:14" ht="135.75" thickBot="1">
      <c r="A454" s="1151"/>
      <c r="B454" s="686" t="s">
        <v>2122</v>
      </c>
      <c r="C454" s="267">
        <f>VLOOKUP(G454,G1:G4:F1:F4,2,TRUE)</f>
        <v>0</v>
      </c>
      <c r="D454" s="864"/>
      <c r="E454" s="352">
        <v>3</v>
      </c>
      <c r="F454" s="340"/>
      <c r="G454" s="353" t="str">
        <f>'Pervade Export'!C102</f>
        <v>No</v>
      </c>
      <c r="H454" s="840" t="s">
        <v>2123</v>
      </c>
      <c r="I454" s="841"/>
      <c r="J454" s="841"/>
      <c r="K454" s="841"/>
      <c r="L454" s="1027"/>
      <c r="M454" s="1000">
        <f>'Pervade Export'!B102</f>
        <v>0</v>
      </c>
      <c r="N454" s="969" t="str">
        <f>'Pervade Export'!E102</f>
        <v>N/A</v>
      </c>
    </row>
    <row r="455" spans="1:14" ht="120.75" thickBot="1">
      <c r="A455" s="1156"/>
      <c r="B455" s="686" t="s">
        <v>2124</v>
      </c>
      <c r="C455" s="288">
        <f>VLOOKUP(G455,G1:G4:F1:F4,2,TRUE)</f>
        <v>0</v>
      </c>
      <c r="D455" s="380">
        <f>SUM(C452:C455)/100</f>
        <v>0</v>
      </c>
      <c r="E455" s="352">
        <v>4</v>
      </c>
      <c r="F455" s="340"/>
      <c r="G455" s="353" t="str">
        <f>'Pervade Export'!C103</f>
        <v>No</v>
      </c>
      <c r="H455" s="840" t="s">
        <v>2125</v>
      </c>
      <c r="I455" s="841"/>
      <c r="J455" s="841"/>
      <c r="K455" s="841"/>
      <c r="L455" s="1027"/>
      <c r="M455" s="1000">
        <f>'Pervade Export'!B103</f>
        <v>0</v>
      </c>
      <c r="N455" s="969" t="str">
        <f>'Pervade Export'!E103</f>
        <v>N/A</v>
      </c>
    </row>
    <row r="456" spans="1:14" ht="135.75" thickBot="1">
      <c r="A456" s="1154" t="s">
        <v>748</v>
      </c>
      <c r="B456" s="689" t="s">
        <v>2126</v>
      </c>
      <c r="C456" s="976">
        <f>VLOOKUP(G456,G1:G4:F1:F4,2,TRUE)</f>
        <v>0</v>
      </c>
      <c r="D456" s="861"/>
      <c r="E456" s="348" t="s">
        <v>2127</v>
      </c>
      <c r="F456" s="340"/>
      <c r="G456" s="968" t="str">
        <f>'Pervade Export'!C104</f>
        <v>No</v>
      </c>
      <c r="H456" s="840" t="s">
        <v>2128</v>
      </c>
      <c r="I456" s="841"/>
      <c r="J456" s="841"/>
      <c r="K456" s="841"/>
      <c r="L456" s="1027"/>
      <c r="M456" s="1000">
        <f>'Pervade Export'!B104</f>
        <v>0</v>
      </c>
      <c r="N456" s="969" t="str">
        <f>'Pervade Export'!E104</f>
        <v>N/A</v>
      </c>
    </row>
    <row r="457" spans="1:14" ht="120.75" thickBot="1">
      <c r="A457" s="1155"/>
      <c r="B457" s="689" t="s">
        <v>2129</v>
      </c>
      <c r="C457" s="977">
        <f>VLOOKUP(G457,G1:G4:F1:F4,2,TRUE)</f>
        <v>0</v>
      </c>
      <c r="D457" s="792"/>
      <c r="E457" s="311">
        <v>2</v>
      </c>
      <c r="F457" s="340"/>
      <c r="G457" s="968" t="str">
        <f>'Pervade Export'!C105</f>
        <v>No</v>
      </c>
      <c r="H457" s="840" t="s">
        <v>2130</v>
      </c>
      <c r="I457" s="841"/>
      <c r="J457" s="841"/>
      <c r="K457" s="841"/>
      <c r="L457" s="1027"/>
      <c r="M457" s="1000">
        <f>'Pervade Export'!B105</f>
        <v>0</v>
      </c>
      <c r="N457" s="969" t="str">
        <f>'Pervade Export'!E105</f>
        <v>N/A</v>
      </c>
    </row>
    <row r="458" spans="1:14" ht="135.75" thickBot="1">
      <c r="A458" s="1155"/>
      <c r="B458" s="689" t="s">
        <v>2131</v>
      </c>
      <c r="C458" s="977">
        <f>VLOOKUP(G458,G1:G4:F1:F4,2,TRUE)</f>
        <v>0</v>
      </c>
      <c r="D458" s="792"/>
      <c r="E458" s="311">
        <v>3</v>
      </c>
      <c r="F458" s="340"/>
      <c r="G458" s="968" t="str">
        <f>'Pervade Export'!C106</f>
        <v>No</v>
      </c>
      <c r="H458" s="840" t="s">
        <v>2132</v>
      </c>
      <c r="I458" s="841"/>
      <c r="J458" s="841"/>
      <c r="K458" s="841"/>
      <c r="L458" s="1027"/>
      <c r="M458" s="1000" t="str">
        <f>'Pervade Export'!B106</f>
        <v>No - network segmentation project</v>
      </c>
      <c r="N458" s="969" t="str">
        <f>'Pervade Export'!E106</f>
        <v>N/A</v>
      </c>
    </row>
    <row r="459" spans="1:14" ht="150.75" thickBot="1">
      <c r="A459" s="1155"/>
      <c r="B459" s="689" t="s">
        <v>2133</v>
      </c>
      <c r="C459" s="977">
        <f>VLOOKUP(G459,G1:G4:F1:F4,2,TRUE)</f>
        <v>0</v>
      </c>
      <c r="D459" s="792"/>
      <c r="E459" s="311">
        <v>4</v>
      </c>
      <c r="F459" s="340"/>
      <c r="G459" s="968" t="str">
        <f>'Pervade Export'!C107</f>
        <v>No</v>
      </c>
      <c r="H459" s="840" t="s">
        <v>2134</v>
      </c>
      <c r="I459" s="841"/>
      <c r="J459" s="841"/>
      <c r="K459" s="841"/>
      <c r="L459" s="1027"/>
      <c r="M459" s="1000">
        <f>'Pervade Export'!B107</f>
        <v>0</v>
      </c>
      <c r="N459" s="969" t="str">
        <f>'Pervade Export'!E107</f>
        <v>N/A</v>
      </c>
    </row>
    <row r="460" spans="1:14" ht="135.75" thickBot="1">
      <c r="A460" s="1155"/>
      <c r="B460" s="689" t="s">
        <v>2135</v>
      </c>
      <c r="C460" s="977">
        <f>VLOOKUP(G460,G1:G4:F1:F4,2,TRUE)</f>
        <v>0</v>
      </c>
      <c r="D460" s="792"/>
      <c r="E460" s="311">
        <v>5</v>
      </c>
      <c r="F460" s="340"/>
      <c r="G460" s="968" t="str">
        <f>'Pervade Export'!C108</f>
        <v>No</v>
      </c>
      <c r="H460" s="840" t="s">
        <v>2136</v>
      </c>
      <c r="I460" s="841"/>
      <c r="J460" s="841"/>
      <c r="K460" s="841"/>
      <c r="L460" s="1027"/>
      <c r="M460" s="1000">
        <f>'Pervade Export'!B108</f>
        <v>0</v>
      </c>
      <c r="N460" s="969" t="str">
        <f>'Pervade Export'!E108</f>
        <v>N/A</v>
      </c>
    </row>
    <row r="461" spans="1:14" ht="120.75" thickBot="1">
      <c r="A461" s="1155"/>
      <c r="B461" s="690" t="s">
        <v>2137</v>
      </c>
      <c r="C461" s="972">
        <f>VLOOKUP(G461,G1:G4:F1:F4,2,TRUE)</f>
        <v>0</v>
      </c>
      <c r="D461" s="323">
        <f>SUM(C456:C461)/100</f>
        <v>0</v>
      </c>
      <c r="E461" s="312">
        <v>6</v>
      </c>
      <c r="F461" s="340"/>
      <c r="G461" s="978" t="str">
        <f>'Pervade Export'!C109</f>
        <v>No</v>
      </c>
      <c r="H461" s="842" t="s">
        <v>2138</v>
      </c>
      <c r="I461" s="843"/>
      <c r="J461" s="843"/>
      <c r="K461" s="843"/>
      <c r="L461" s="1027"/>
      <c r="M461" s="1000">
        <f>'Pervade Export'!B109</f>
        <v>0</v>
      </c>
      <c r="N461" s="969" t="str">
        <f>'Pervade Export'!E109</f>
        <v>N/A</v>
      </c>
    </row>
    <row r="462" spans="1:14" ht="15.75" thickBot="1">
      <c r="A462" s="297"/>
      <c r="B462" s="298"/>
      <c r="C462" s="299"/>
      <c r="D462" s="299"/>
      <c r="E462" s="1130"/>
      <c r="F462" s="1131"/>
      <c r="G462" s="1131"/>
      <c r="H462" s="1131"/>
      <c r="I462" s="1131"/>
      <c r="J462" s="1131"/>
      <c r="K462" s="1131"/>
      <c r="L462" s="1132"/>
      <c r="M462" s="1131"/>
      <c r="N462" s="1133"/>
    </row>
    <row r="463" spans="1:14">
      <c r="A463" s="1152" t="s">
        <v>1182</v>
      </c>
      <c r="B463" s="1153"/>
      <c r="C463" s="263"/>
      <c r="D463" s="263"/>
      <c r="E463" s="1134"/>
      <c r="F463" s="1135"/>
      <c r="G463" s="1135"/>
      <c r="H463" s="1135"/>
      <c r="I463" s="1135"/>
      <c r="J463" s="1135"/>
      <c r="K463" s="1135"/>
      <c r="L463" s="1136"/>
      <c r="M463" s="1135"/>
      <c r="N463" s="1137"/>
    </row>
    <row r="464" spans="1:14" ht="15.75" thickBot="1">
      <c r="A464" s="1146" t="s">
        <v>1183</v>
      </c>
      <c r="B464" s="1147"/>
      <c r="C464" s="282"/>
      <c r="D464" s="282"/>
      <c r="E464" s="1134"/>
      <c r="F464" s="1135"/>
      <c r="G464" s="1135"/>
      <c r="H464" s="1135"/>
      <c r="I464" s="1135"/>
      <c r="J464" s="1135"/>
      <c r="K464" s="1135"/>
      <c r="L464" s="1136"/>
      <c r="M464" s="1135"/>
      <c r="N464" s="1137"/>
    </row>
    <row r="465" spans="1:14" ht="15.75" thickBot="1">
      <c r="A465" s="1083" t="s">
        <v>1184</v>
      </c>
      <c r="B465" s="1084"/>
      <c r="C465" s="274"/>
      <c r="D465" s="274"/>
      <c r="E465" s="1138"/>
      <c r="F465" s="1139"/>
      <c r="G465" s="1139"/>
      <c r="H465" s="1139"/>
      <c r="I465" s="1139"/>
      <c r="J465" s="1139"/>
      <c r="K465" s="1139"/>
      <c r="L465" s="1140"/>
      <c r="M465" s="1139"/>
      <c r="N465" s="1141"/>
    </row>
    <row r="466" spans="1:14" ht="30.75" thickBot="1">
      <c r="A466" s="1148" t="s">
        <v>1185</v>
      </c>
      <c r="B466" s="1149"/>
      <c r="C466" s="275"/>
      <c r="D466" s="275"/>
      <c r="E466" s="349" t="s">
        <v>1436</v>
      </c>
      <c r="F466" s="341"/>
      <c r="G466" s="685" t="s">
        <v>1437</v>
      </c>
      <c r="H466" s="342" t="s">
        <v>1438</v>
      </c>
      <c r="I466" s="343" t="s">
        <v>1439</v>
      </c>
      <c r="J466" s="344" t="s">
        <v>1440</v>
      </c>
      <c r="K466" s="343" t="s">
        <v>1441</v>
      </c>
      <c r="L466" s="345" t="s">
        <v>1442</v>
      </c>
      <c r="M466" s="998" t="s">
        <v>1443</v>
      </c>
      <c r="N466" s="998" t="s">
        <v>1444</v>
      </c>
    </row>
    <row r="467" spans="1:14" ht="90.75" thickBot="1">
      <c r="A467" s="88" t="s">
        <v>743</v>
      </c>
      <c r="B467" s="686" t="s">
        <v>2139</v>
      </c>
      <c r="C467" s="118">
        <f>VLOOKUP(G467,G1:G4:F1:F4,2,TRUE)</f>
        <v>0</v>
      </c>
      <c r="D467" s="324">
        <f>SUM(C467)/100</f>
        <v>0</v>
      </c>
      <c r="E467" s="353" t="s">
        <v>2140</v>
      </c>
      <c r="F467" s="340"/>
      <c r="G467" s="309" t="str">
        <f>'Pervade Export'!C110</f>
        <v>No</v>
      </c>
      <c r="H467" s="840" t="s">
        <v>2141</v>
      </c>
      <c r="I467" s="841"/>
      <c r="J467" s="841"/>
      <c r="K467" s="841"/>
      <c r="L467" s="1027"/>
      <c r="M467" s="1000" t="str">
        <f>'Pervade Export'!B110</f>
        <v>No - this needs more detection process involved - graylog and information from f-secure and smoothwall</v>
      </c>
      <c r="N467" s="969" t="str">
        <f>'Pervade Export'!E110</f>
        <v>N/A</v>
      </c>
    </row>
    <row r="468" spans="1:14" ht="90.75" thickBot="1">
      <c r="A468" s="1155" t="s">
        <v>748</v>
      </c>
      <c r="B468" s="687" t="s">
        <v>2142</v>
      </c>
      <c r="C468" s="975">
        <f>VLOOKUP(G468,G1:G4:F1:F4,2,TRUE)</f>
        <v>100</v>
      </c>
      <c r="D468" s="861"/>
      <c r="E468" s="348" t="s">
        <v>2143</v>
      </c>
      <c r="F468" s="340"/>
      <c r="G468" s="683" t="str">
        <f>'Pervade Export'!C111</f>
        <v>Yes</v>
      </c>
      <c r="H468" s="840" t="s">
        <v>2144</v>
      </c>
      <c r="I468" s="841"/>
      <c r="J468" s="841"/>
      <c r="K468" s="841"/>
      <c r="L468" s="1027"/>
      <c r="M468" s="1000" t="str">
        <f>'Pervade Export'!B111</f>
        <v>F-secure alerts, policy and process and procedures for incident response.</v>
      </c>
      <c r="N468" s="969" t="str">
        <f>'Pervade Export'!E111</f>
        <v>N/A</v>
      </c>
    </row>
    <row r="469" spans="1:14" ht="90.75" thickBot="1">
      <c r="A469" s="1155"/>
      <c r="B469" s="689" t="s">
        <v>2145</v>
      </c>
      <c r="C469" s="975">
        <f>VLOOKUP(G469,G1:G4:F1:F4,2,TRUE)</f>
        <v>100</v>
      </c>
      <c r="D469" s="792"/>
      <c r="E469" s="311">
        <v>2</v>
      </c>
      <c r="F469" s="340"/>
      <c r="G469" s="683" t="str">
        <f>'Pervade Export'!C112</f>
        <v>Yes</v>
      </c>
      <c r="H469" s="840" t="s">
        <v>2146</v>
      </c>
      <c r="I469" s="841"/>
      <c r="J469" s="841"/>
      <c r="K469" s="841"/>
      <c r="L469" s="1027"/>
      <c r="M469" s="1000" t="str">
        <f>'Pervade Export'!B112</f>
        <v>F-secure alerts, policy and process and procedures for incident response.</v>
      </c>
      <c r="N469" s="969" t="str">
        <f>'Pervade Export'!E112</f>
        <v>N/A</v>
      </c>
    </row>
    <row r="470" spans="1:14" ht="90.75" thickBot="1">
      <c r="A470" s="1155"/>
      <c r="B470" s="689" t="s">
        <v>2147</v>
      </c>
      <c r="C470" s="975">
        <f>VLOOKUP(G470,G1:G4:F1:F4,2,TRUE)</f>
        <v>100</v>
      </c>
      <c r="D470" s="792"/>
      <c r="E470" s="311">
        <v>3</v>
      </c>
      <c r="F470" s="340"/>
      <c r="G470" s="683" t="str">
        <f>'Pervade Export'!C113</f>
        <v>Yes</v>
      </c>
      <c r="H470" s="840" t="s">
        <v>2148</v>
      </c>
      <c r="I470" s="841"/>
      <c r="J470" s="841"/>
      <c r="K470" s="841"/>
      <c r="L470" s="1027"/>
      <c r="M470" s="1000" t="str">
        <f>'Pervade Export'!B113</f>
        <v>F-secure alerts, policy and process and procedures for incident response.</v>
      </c>
      <c r="N470" s="969" t="str">
        <f>'Pervade Export'!E113</f>
        <v>N/A</v>
      </c>
    </row>
    <row r="471" spans="1:14" ht="105.75" thickBot="1">
      <c r="A471" s="1155"/>
      <c r="B471" s="689" t="s">
        <v>2149</v>
      </c>
      <c r="C471" s="975">
        <f>VLOOKUP(G471,G1:G4:F1:F4,2,TRUE)</f>
        <v>100</v>
      </c>
      <c r="D471" s="792"/>
      <c r="E471" s="311">
        <v>4</v>
      </c>
      <c r="F471" s="340"/>
      <c r="G471" s="683" t="str">
        <f>'Pervade Export'!C114</f>
        <v>Yes</v>
      </c>
      <c r="H471" s="840" t="s">
        <v>2150</v>
      </c>
      <c r="I471" s="841"/>
      <c r="J471" s="841"/>
      <c r="K471" s="841"/>
      <c r="L471" s="1027"/>
      <c r="M471" s="1000" t="str">
        <f>'Pervade Export'!B114</f>
        <v>F-secure alerts, policy and process and procedures for incident response.</v>
      </c>
      <c r="N471" s="969" t="str">
        <f>'Pervade Export'!E114</f>
        <v>N/A</v>
      </c>
    </row>
    <row r="472" spans="1:14" ht="180.75" thickBot="1">
      <c r="A472" s="1155"/>
      <c r="B472" s="689" t="s">
        <v>2151</v>
      </c>
      <c r="C472" s="975">
        <f>VLOOKUP(G472,G1:G4:F1:F4,2,TRUE)</f>
        <v>0</v>
      </c>
      <c r="D472" s="792"/>
      <c r="E472" s="311">
        <v>5</v>
      </c>
      <c r="F472" s="340"/>
      <c r="G472" s="683" t="str">
        <f>'Pervade Export'!C115</f>
        <v>No</v>
      </c>
      <c r="H472" s="840" t="s">
        <v>2152</v>
      </c>
      <c r="I472" s="841"/>
      <c r="J472" s="841"/>
      <c r="K472" s="841"/>
      <c r="L472" s="1027"/>
      <c r="M472" s="1000" t="str">
        <f>'Pervade Export'!B115</f>
        <v>No - no current control of this</v>
      </c>
      <c r="N472" s="969" t="str">
        <f>'Pervade Export'!E115</f>
        <v>N/A</v>
      </c>
    </row>
    <row r="473" spans="1:14" ht="105.75" thickBot="1">
      <c r="A473" s="1155"/>
      <c r="B473" s="689" t="s">
        <v>2153</v>
      </c>
      <c r="C473" s="975">
        <f>VLOOKUP(G473,G1:G4:F1:F4,2,TRUE)</f>
        <v>0</v>
      </c>
      <c r="D473" s="792"/>
      <c r="E473" s="311">
        <v>6</v>
      </c>
      <c r="F473" s="340"/>
      <c r="G473" s="683" t="str">
        <f>'Pervade Export'!C116</f>
        <v>No</v>
      </c>
      <c r="H473" s="840" t="s">
        <v>2154</v>
      </c>
      <c r="I473" s="841"/>
      <c r="J473" s="841"/>
      <c r="K473" s="841"/>
      <c r="L473" s="1027"/>
      <c r="M473" s="1000" t="str">
        <f>'Pervade Export'!B116</f>
        <v>No - no current control of this</v>
      </c>
      <c r="N473" s="969" t="str">
        <f>'Pervade Export'!E116</f>
        <v>N/A</v>
      </c>
    </row>
    <row r="474" spans="1:14" ht="90.75" thickBot="1">
      <c r="A474" s="1155"/>
      <c r="B474" s="690" t="s">
        <v>2155</v>
      </c>
      <c r="C474" s="975">
        <f>VLOOKUP(G474,G1:G4:F1:F4,2,TRUE)</f>
        <v>0</v>
      </c>
      <c r="D474" s="323">
        <f>SUM(C468:C474)/100</f>
        <v>4</v>
      </c>
      <c r="E474" s="312">
        <v>7</v>
      </c>
      <c r="F474" s="340"/>
      <c r="G474" s="683" t="str">
        <f>'Pervade Export'!C117</f>
        <v>No</v>
      </c>
      <c r="H474" s="842" t="s">
        <v>2156</v>
      </c>
      <c r="I474" s="843"/>
      <c r="J474" s="843"/>
      <c r="K474" s="843"/>
      <c r="L474" s="1027"/>
      <c r="M474" s="1000" t="str">
        <f>'Pervade Export'!B117</f>
        <v>No - no current control of this</v>
      </c>
      <c r="N474" s="969" t="str">
        <f>'Pervade Export'!E117</f>
        <v>N/A</v>
      </c>
    </row>
    <row r="475" spans="1:14" ht="15.75" thickBot="1">
      <c r="A475" s="1083" t="s">
        <v>1194</v>
      </c>
      <c r="B475" s="1084"/>
      <c r="C475" s="274"/>
      <c r="D475" s="274"/>
      <c r="E475" s="1142"/>
      <c r="F475" s="1143"/>
      <c r="G475" s="1143"/>
      <c r="H475" s="1143"/>
      <c r="I475" s="1143"/>
      <c r="J475" s="1143"/>
      <c r="K475" s="1143"/>
      <c r="L475" s="1144"/>
      <c r="M475" s="1143"/>
      <c r="N475" s="1145"/>
    </row>
    <row r="476" spans="1:14" ht="30.75" thickBot="1">
      <c r="A476" s="1148" t="s">
        <v>1195</v>
      </c>
      <c r="B476" s="1149"/>
      <c r="C476" s="275"/>
      <c r="D476" s="275"/>
      <c r="E476" s="349" t="s">
        <v>1436</v>
      </c>
      <c r="F476" s="341"/>
      <c r="G476" s="685" t="s">
        <v>1437</v>
      </c>
      <c r="H476" s="342" t="s">
        <v>1438</v>
      </c>
      <c r="I476" s="343" t="s">
        <v>1439</v>
      </c>
      <c r="J476" s="344" t="s">
        <v>1440</v>
      </c>
      <c r="K476" s="343" t="s">
        <v>1441</v>
      </c>
      <c r="L476" s="345" t="s">
        <v>1442</v>
      </c>
      <c r="M476" s="998" t="s">
        <v>1443</v>
      </c>
      <c r="N476" s="998" t="s">
        <v>1444</v>
      </c>
    </row>
    <row r="477" spans="1:14" ht="105.75" thickBot="1">
      <c r="A477" s="1150" t="s">
        <v>743</v>
      </c>
      <c r="B477" s="705" t="s">
        <v>2157</v>
      </c>
      <c r="C477" s="266">
        <f>VLOOKUP(G477,G1:G4:F1:F4,2,TRUE)</f>
        <v>100</v>
      </c>
      <c r="D477" s="791"/>
      <c r="E477" s="353" t="s">
        <v>2158</v>
      </c>
      <c r="F477" s="402"/>
      <c r="G477" s="353" t="str">
        <f>'Pervade Export'!C118</f>
        <v>Yes</v>
      </c>
      <c r="H477" s="840" t="s">
        <v>2159</v>
      </c>
      <c r="I477" s="841"/>
      <c r="J477" s="841"/>
      <c r="K477" s="841"/>
      <c r="L477" s="1027"/>
      <c r="M477" s="1000" t="str">
        <f>'Pervade Export'!B118</f>
        <v>Yes - basic but is covered by a snort within the smoothwall</v>
      </c>
      <c r="N477" s="969" t="str">
        <f>'Pervade Export'!E118</f>
        <v>N/A</v>
      </c>
    </row>
    <row r="478" spans="1:14" ht="90.75" thickBot="1">
      <c r="A478" s="1151"/>
      <c r="B478" s="705" t="s">
        <v>2160</v>
      </c>
      <c r="C478" s="266">
        <f>VLOOKUP(G478,G1:G4:F1:F4,2,TRUE)</f>
        <v>100</v>
      </c>
      <c r="D478" s="792"/>
      <c r="E478" s="351">
        <v>2</v>
      </c>
      <c r="F478" s="402"/>
      <c r="G478" s="353" t="str">
        <f>'Pervade Export'!C119</f>
        <v>Yes</v>
      </c>
      <c r="H478" s="840" t="s">
        <v>2161</v>
      </c>
      <c r="I478" s="841"/>
      <c r="J478" s="841"/>
      <c r="K478" s="841"/>
      <c r="L478" s="1027"/>
      <c r="M478" s="1000" t="str">
        <f>'Pervade Export'!B119</f>
        <v>Yes - basic alerting is done by Smoothwall, alerts sent to itsupport ticket system</v>
      </c>
      <c r="N478" s="969" t="str">
        <f>'Pervade Export'!E119</f>
        <v>N/A</v>
      </c>
    </row>
    <row r="479" spans="1:14" ht="90.75" thickBot="1">
      <c r="A479" s="1151"/>
      <c r="B479" s="705" t="s">
        <v>2162</v>
      </c>
      <c r="C479" s="266">
        <f>VLOOKUP(G479,G1:G4:F1:F4,2,TRUE)</f>
        <v>100</v>
      </c>
      <c r="D479" s="792"/>
      <c r="E479" s="351">
        <v>3</v>
      </c>
      <c r="F479" s="402"/>
      <c r="G479" s="353" t="str">
        <f>'Pervade Export'!C120</f>
        <v>Yes</v>
      </c>
      <c r="H479" s="840" t="s">
        <v>2163</v>
      </c>
      <c r="I479" s="841"/>
      <c r="J479" s="841"/>
      <c r="K479" s="841"/>
      <c r="L479" s="1027"/>
      <c r="M479" s="1000" t="str">
        <f>'Pervade Export'!B120</f>
        <v>Policy and process and procedures for incident response.</v>
      </c>
      <c r="N479" s="969" t="str">
        <f>'Pervade Export'!E120</f>
        <v>N/A</v>
      </c>
    </row>
    <row r="480" spans="1:14" ht="120.75" thickBot="1">
      <c r="A480" s="1151"/>
      <c r="B480" s="705" t="s">
        <v>2164</v>
      </c>
      <c r="C480" s="266">
        <f>VLOOKUP(G480,G1:G4:F1:F4,2,TRUE)</f>
        <v>0</v>
      </c>
      <c r="D480" s="792"/>
      <c r="E480" s="351">
        <v>4</v>
      </c>
      <c r="F480" s="402"/>
      <c r="G480" s="353" t="str">
        <f>'Pervade Export'!C121</f>
        <v>No</v>
      </c>
      <c r="H480" s="840" t="s">
        <v>2165</v>
      </c>
      <c r="I480" s="841"/>
      <c r="J480" s="841"/>
      <c r="K480" s="841"/>
      <c r="L480" s="1027"/>
      <c r="M480" s="1000" t="str">
        <f>'Pervade Export'!B121</f>
        <v>No - not fully, graylog</v>
      </c>
      <c r="N480" s="969" t="str">
        <f>'Pervade Export'!E121</f>
        <v>N/A</v>
      </c>
    </row>
    <row r="481" spans="1:14" ht="135.75" thickBot="1">
      <c r="A481" s="1151"/>
      <c r="B481" s="705" t="s">
        <v>2166</v>
      </c>
      <c r="C481" s="266">
        <f>VLOOKUP(G481,G1:G4:F1:F4,2,TRUE)</f>
        <v>0</v>
      </c>
      <c r="D481" s="792"/>
      <c r="E481" s="351">
        <v>5</v>
      </c>
      <c r="F481" s="402"/>
      <c r="G481" s="353" t="str">
        <f>'Pervade Export'!C122</f>
        <v>No</v>
      </c>
      <c r="H481" s="840" t="s">
        <v>2167</v>
      </c>
      <c r="I481" s="841"/>
      <c r="J481" s="841"/>
      <c r="K481" s="841"/>
      <c r="L481" s="1027"/>
      <c r="M481" s="1000" t="str">
        <f>'Pervade Export'!B122</f>
        <v>No - not fully, graylog</v>
      </c>
      <c r="N481" s="969" t="str">
        <f>'Pervade Export'!E122</f>
        <v>N/A</v>
      </c>
    </row>
    <row r="482" spans="1:14" ht="90.75" thickBot="1">
      <c r="A482" s="1151"/>
      <c r="B482" s="705" t="s">
        <v>2168</v>
      </c>
      <c r="C482" s="266">
        <f>VLOOKUP(G482,G1:G4:F1:F4,2,TRUE)</f>
        <v>0</v>
      </c>
      <c r="D482" s="792"/>
      <c r="E482" s="351">
        <v>6</v>
      </c>
      <c r="F482" s="402"/>
      <c r="G482" s="353" t="str">
        <f>'Pervade Export'!C123</f>
        <v>No</v>
      </c>
      <c r="H482" s="840" t="s">
        <v>2169</v>
      </c>
      <c r="I482" s="841"/>
      <c r="J482" s="841"/>
      <c r="K482" s="841"/>
      <c r="L482" s="1027"/>
      <c r="M482" s="1000" t="str">
        <f>'Pervade Export'!B123</f>
        <v>No - graylog project</v>
      </c>
      <c r="N482" s="969" t="str">
        <f>'Pervade Export'!E123</f>
        <v>N/A</v>
      </c>
    </row>
    <row r="483" spans="1:14" ht="90.75" thickBot="1">
      <c r="A483" s="1151"/>
      <c r="B483" s="705" t="s">
        <v>2170</v>
      </c>
      <c r="C483" s="266">
        <f>VLOOKUP(G483,G1:G4:F1:F4,2,TRUE)</f>
        <v>0</v>
      </c>
      <c r="D483" s="792"/>
      <c r="E483" s="351">
        <v>7</v>
      </c>
      <c r="F483" s="402"/>
      <c r="G483" s="353" t="str">
        <f>'Pervade Export'!C124</f>
        <v>No</v>
      </c>
      <c r="H483" s="840" t="s">
        <v>2171</v>
      </c>
      <c r="I483" s="841"/>
      <c r="J483" s="841"/>
      <c r="K483" s="841"/>
      <c r="L483" s="1027"/>
      <c r="M483" s="1000" t="str">
        <f>'Pervade Export'!B124</f>
        <v>No - graylog project/Ailen vault?</v>
      </c>
      <c r="N483" s="969" t="str">
        <f>'Pervade Export'!E124</f>
        <v>N/A</v>
      </c>
    </row>
    <row r="484" spans="1:14" ht="90.75" thickBot="1">
      <c r="A484" s="1156"/>
      <c r="B484" s="686" t="s">
        <v>2172</v>
      </c>
      <c r="C484" s="266">
        <f>VLOOKUP(G484,G1:G4:F1:F4,2,TRUE)</f>
        <v>0</v>
      </c>
      <c r="D484" s="322">
        <f>SUM(C477:C484)/100</f>
        <v>3</v>
      </c>
      <c r="E484" s="352">
        <v>8</v>
      </c>
      <c r="F484" s="402"/>
      <c r="G484" s="353" t="str">
        <f>'Pervade Export'!C125</f>
        <v>No</v>
      </c>
      <c r="H484" s="840" t="s">
        <v>2173</v>
      </c>
      <c r="I484" s="841"/>
      <c r="J484" s="841"/>
      <c r="K484" s="841"/>
      <c r="L484" s="1027"/>
      <c r="M484" s="1000" t="str">
        <f>'Pervade Export'!B125</f>
        <v>No - no systems, so no tests are done</v>
      </c>
      <c r="N484" s="969" t="str">
        <f>'Pervade Export'!E125</f>
        <v>N/A</v>
      </c>
    </row>
    <row r="485" spans="1:14" ht="180.75" thickBot="1">
      <c r="A485" s="1154" t="s">
        <v>748</v>
      </c>
      <c r="B485" s="690" t="s">
        <v>2174</v>
      </c>
      <c r="C485" s="976">
        <f>VLOOKUP(G485,G1:G4:F1:F4,2,TRUE)</f>
        <v>100</v>
      </c>
      <c r="D485" s="791"/>
      <c r="E485" s="348" t="s">
        <v>2175</v>
      </c>
      <c r="F485" s="340"/>
      <c r="G485" s="968" t="str">
        <f>'Pervade Export'!C126</f>
        <v>Yes</v>
      </c>
      <c r="H485" s="840" t="s">
        <v>2176</v>
      </c>
      <c r="I485" s="841"/>
      <c r="J485" s="841"/>
      <c r="K485" s="841"/>
      <c r="L485" s="1027"/>
      <c r="M485" s="1000" t="str">
        <f>'Pervade Export'!B126</f>
        <v>f-secure alerting</v>
      </c>
      <c r="N485" s="969" t="str">
        <f>'Pervade Export'!E126</f>
        <v>N/A</v>
      </c>
    </row>
    <row r="486" spans="1:14" ht="180.75" thickBot="1">
      <c r="A486" s="1155"/>
      <c r="B486" s="690" t="s">
        <v>2177</v>
      </c>
      <c r="C486" s="976">
        <f>VLOOKUP(G486,G1:G4:F1:F4,2,TRUE)</f>
        <v>100</v>
      </c>
      <c r="D486" s="792"/>
      <c r="E486" s="311">
        <v>2</v>
      </c>
      <c r="F486" s="340"/>
      <c r="G486" s="968" t="str">
        <f>'Pervade Export'!C127</f>
        <v>Yes</v>
      </c>
      <c r="H486" s="840" t="s">
        <v>2178</v>
      </c>
      <c r="I486" s="841"/>
      <c r="J486" s="841"/>
      <c r="K486" s="841"/>
      <c r="L486" s="1027"/>
      <c r="M486" s="1000" t="str">
        <f>'Pervade Export'!B127</f>
        <v>f-secure alerting, windows firewall with logging</v>
      </c>
      <c r="N486" s="969" t="str">
        <f>'Pervade Export'!E127</f>
        <v>N/A</v>
      </c>
    </row>
    <row r="487" spans="1:14" ht="180.75" thickBot="1">
      <c r="A487" s="1155"/>
      <c r="B487" s="690" t="s">
        <v>2179</v>
      </c>
      <c r="C487" s="975">
        <f>VLOOKUP(G487,G1:G4:F1:F4,2,TRUE)</f>
        <v>0</v>
      </c>
      <c r="D487" s="323">
        <f>SUM(C485:C487)/100</f>
        <v>2</v>
      </c>
      <c r="E487" s="312">
        <v>3</v>
      </c>
      <c r="F487" s="340"/>
      <c r="G487" s="978" t="str">
        <f>'Pervade Export'!C128</f>
        <v>No</v>
      </c>
      <c r="H487" s="842" t="s">
        <v>2180</v>
      </c>
      <c r="I487" s="843"/>
      <c r="J487" s="843"/>
      <c r="K487" s="843"/>
      <c r="L487" s="1027"/>
      <c r="M487" s="1000" t="str">
        <f>'Pervade Export'!B128</f>
        <v>No - graylog project</v>
      </c>
      <c r="N487" s="969" t="str">
        <f>'Pervade Export'!E128</f>
        <v>N/A</v>
      </c>
    </row>
    <row r="488" spans="1:14" ht="15.75" thickBot="1">
      <c r="A488" s="297"/>
      <c r="B488" s="298"/>
      <c r="C488" s="299"/>
      <c r="D488" s="299"/>
      <c r="E488" s="1130"/>
      <c r="F488" s="1131"/>
      <c r="G488" s="1131"/>
      <c r="H488" s="1131"/>
      <c r="I488" s="1131"/>
      <c r="J488" s="1131"/>
      <c r="K488" s="1131"/>
      <c r="L488" s="1132"/>
      <c r="M488" s="1131"/>
      <c r="N488" s="1133"/>
    </row>
    <row r="489" spans="1:14">
      <c r="A489" s="1152" t="s">
        <v>1207</v>
      </c>
      <c r="B489" s="1153"/>
      <c r="C489" s="263"/>
      <c r="D489" s="263"/>
      <c r="E489" s="1134"/>
      <c r="F489" s="1135"/>
      <c r="G489" s="1135"/>
      <c r="H489" s="1135"/>
      <c r="I489" s="1135"/>
      <c r="J489" s="1135"/>
      <c r="K489" s="1135"/>
      <c r="L489" s="1136"/>
      <c r="M489" s="1135"/>
      <c r="N489" s="1137"/>
    </row>
    <row r="490" spans="1:14" ht="15.75" thickBot="1">
      <c r="A490" s="1146" t="s">
        <v>1208</v>
      </c>
      <c r="B490" s="1147"/>
      <c r="C490" s="282"/>
      <c r="D490" s="282"/>
      <c r="E490" s="1134"/>
      <c r="F490" s="1135"/>
      <c r="G490" s="1135"/>
      <c r="H490" s="1135"/>
      <c r="I490" s="1135"/>
      <c r="J490" s="1135"/>
      <c r="K490" s="1135"/>
      <c r="L490" s="1136"/>
      <c r="M490" s="1135"/>
      <c r="N490" s="1137"/>
    </row>
    <row r="491" spans="1:14" ht="15.75" thickBot="1">
      <c r="A491" s="1083" t="s">
        <v>1209</v>
      </c>
      <c r="B491" s="1084"/>
      <c r="C491" s="274"/>
      <c r="D491" s="274"/>
      <c r="E491" s="1138"/>
      <c r="F491" s="1139"/>
      <c r="G491" s="1139"/>
      <c r="H491" s="1139"/>
      <c r="I491" s="1139"/>
      <c r="J491" s="1139"/>
      <c r="K491" s="1139"/>
      <c r="L491" s="1140"/>
      <c r="M491" s="1139"/>
      <c r="N491" s="1141"/>
    </row>
    <row r="492" spans="1:14" ht="30.75" thickBot="1">
      <c r="A492" s="1148" t="s">
        <v>1210</v>
      </c>
      <c r="B492" s="1149"/>
      <c r="C492" s="275"/>
      <c r="D492" s="275"/>
      <c r="E492" s="349" t="s">
        <v>1436</v>
      </c>
      <c r="F492" s="341"/>
      <c r="G492" s="685" t="s">
        <v>1437</v>
      </c>
      <c r="H492" s="342" t="s">
        <v>1438</v>
      </c>
      <c r="I492" s="343" t="s">
        <v>1439</v>
      </c>
      <c r="J492" s="344" t="s">
        <v>1440</v>
      </c>
      <c r="K492" s="343" t="s">
        <v>1441</v>
      </c>
      <c r="L492" s="345" t="s">
        <v>1442</v>
      </c>
      <c r="M492" s="998" t="s">
        <v>1443</v>
      </c>
      <c r="N492" s="998" t="s">
        <v>1444</v>
      </c>
    </row>
    <row r="493" spans="1:14" ht="150.75" thickBot="1">
      <c r="A493" s="1150" t="s">
        <v>743</v>
      </c>
      <c r="B493" s="691" t="s">
        <v>2181</v>
      </c>
      <c r="C493" s="266">
        <f>VLOOKUP(G493,G1:G4:F1:F4,2,TRUE)</f>
        <v>100</v>
      </c>
      <c r="D493" s="791"/>
      <c r="E493" s="353" t="s">
        <v>2182</v>
      </c>
      <c r="F493" s="402"/>
      <c r="G493" s="353" t="str">
        <f>'Pervade Export'!C129</f>
        <v>Yes</v>
      </c>
      <c r="H493" s="840" t="s">
        <v>2183</v>
      </c>
      <c r="I493" s="841"/>
      <c r="J493" s="841"/>
      <c r="K493" s="841"/>
      <c r="L493" s="1027"/>
      <c r="M493" s="1000" t="str">
        <f>'Pervade Export'!B129</f>
        <v>Incident response policy, process, playbooks</v>
      </c>
      <c r="N493" s="969" t="str">
        <f>'Pervade Export'!E129</f>
        <v>N/A</v>
      </c>
    </row>
    <row r="494" spans="1:14" ht="165.75" thickBot="1">
      <c r="A494" s="1151"/>
      <c r="B494" s="695" t="s">
        <v>2184</v>
      </c>
      <c r="C494" s="266">
        <f>VLOOKUP(G494,G1:G4:F1:F4,2,TRUE)</f>
        <v>0</v>
      </c>
      <c r="D494" s="792"/>
      <c r="E494" s="351">
        <v>2</v>
      </c>
      <c r="F494" s="402"/>
      <c r="G494" s="351" t="str">
        <f>'Pervade Export'!C131</f>
        <v>No</v>
      </c>
      <c r="H494" s="840" t="s">
        <v>2185</v>
      </c>
      <c r="I494" s="841"/>
      <c r="J494" s="841"/>
      <c r="K494" s="841"/>
      <c r="L494" s="1027"/>
      <c r="M494" s="1000">
        <f>'Pervade Export'!B131</f>
        <v>0</v>
      </c>
      <c r="N494" s="969" t="str">
        <f>'Pervade Export'!E131</f>
        <v>N/A</v>
      </c>
    </row>
    <row r="495" spans="1:14" ht="150.75" thickBot="1">
      <c r="A495" s="1151"/>
      <c r="B495" s="695" t="s">
        <v>2186</v>
      </c>
      <c r="C495" s="266">
        <f>VLOOKUP(G495,G1:G4:F1:F4,2,TRUE)</f>
        <v>100</v>
      </c>
      <c r="D495" s="792"/>
      <c r="E495" s="351">
        <v>3</v>
      </c>
      <c r="F495" s="402"/>
      <c r="G495" s="351" t="str">
        <f>'Pervade Export'!C132</f>
        <v>Yes</v>
      </c>
      <c r="H495" s="840" t="s">
        <v>2187</v>
      </c>
      <c r="I495" s="841"/>
      <c r="J495" s="841"/>
      <c r="K495" s="841"/>
      <c r="L495" s="1027"/>
      <c r="M495" s="1000" t="str">
        <f>'Pervade Export'!B132</f>
        <v>Incident response policy, process, playbooks</v>
      </c>
      <c r="N495" s="969" t="str">
        <f>'Pervade Export'!E132</f>
        <v>N/A</v>
      </c>
    </row>
    <row r="496" spans="1:14" ht="90.75" thickBot="1">
      <c r="A496" s="1151"/>
      <c r="B496" s="695" t="s">
        <v>2188</v>
      </c>
      <c r="C496" s="266">
        <f>VLOOKUP(G496,G1:G4:F1:F4,2,TRUE)</f>
        <v>100</v>
      </c>
      <c r="D496" s="792"/>
      <c r="E496" s="351">
        <v>4</v>
      </c>
      <c r="F496" s="402"/>
      <c r="G496" s="351" t="str">
        <f>'Pervade Export'!C133</f>
        <v>Yes</v>
      </c>
      <c r="H496" s="840" t="s">
        <v>2189</v>
      </c>
      <c r="I496" s="841"/>
      <c r="J496" s="841"/>
      <c r="K496" s="841"/>
      <c r="L496" s="1027"/>
      <c r="M496" s="1000" t="str">
        <f>'Pervade Export'!B133</f>
        <v>Incident response training, TTX and staff development training</v>
      </c>
      <c r="N496" s="969" t="str">
        <f>'Pervade Export'!E133</f>
        <v>N/A</v>
      </c>
    </row>
    <row r="497" spans="1:14" ht="105.75" thickBot="1">
      <c r="A497" s="1151"/>
      <c r="B497" s="695" t="s">
        <v>2190</v>
      </c>
      <c r="C497" s="266">
        <f>VLOOKUP(G497,G1:G4:F1:F4,2,TRUE)</f>
        <v>100</v>
      </c>
      <c r="D497" s="792"/>
      <c r="E497" s="351">
        <v>5</v>
      </c>
      <c r="F497" s="402"/>
      <c r="G497" s="351" t="str">
        <f>'Pervade Export'!C134</f>
        <v>Yes</v>
      </c>
      <c r="H497" s="840" t="s">
        <v>2191</v>
      </c>
      <c r="I497" s="841"/>
      <c r="J497" s="841"/>
      <c r="K497" s="841"/>
      <c r="L497" s="1027"/>
      <c r="M497" s="1000" t="str">
        <f>'Pervade Export'!B134</f>
        <v>Incident response policy, process, playbooks</v>
      </c>
      <c r="N497" s="969" t="str">
        <f>'Pervade Export'!E134</f>
        <v>N/A</v>
      </c>
    </row>
    <row r="498" spans="1:14" ht="120.75" thickBot="1">
      <c r="A498" s="1151"/>
      <c r="B498" s="695" t="s">
        <v>2192</v>
      </c>
      <c r="C498" s="266">
        <f>VLOOKUP(G498,G1:G4:F1:F4,2,TRUE)</f>
        <v>100</v>
      </c>
      <c r="D498" s="792"/>
      <c r="E498" s="351">
        <v>6</v>
      </c>
      <c r="F498" s="402"/>
      <c r="G498" s="351" t="str">
        <f>'Pervade Export'!C135</f>
        <v>Yes</v>
      </c>
      <c r="H498" s="840" t="s">
        <v>2193</v>
      </c>
      <c r="I498" s="841"/>
      <c r="J498" s="841"/>
      <c r="K498" s="841"/>
      <c r="L498" s="1027"/>
      <c r="M498" s="1000" t="str">
        <f>'Pervade Export'!B135</f>
        <v>Incident response policy, process, playbooks</v>
      </c>
      <c r="N498" s="969" t="str">
        <f>'Pervade Export'!E135</f>
        <v>N/A</v>
      </c>
    </row>
    <row r="499" spans="1:14" ht="150.75" thickBot="1">
      <c r="A499" s="1151"/>
      <c r="B499" s="695" t="s">
        <v>2194</v>
      </c>
      <c r="C499" s="266">
        <f>VLOOKUP(G499,G1:G4:F1:F4,2,TRUE)</f>
        <v>100</v>
      </c>
      <c r="D499" s="792"/>
      <c r="E499" s="400">
        <v>7</v>
      </c>
      <c r="F499" s="402"/>
      <c r="G499" s="351" t="str">
        <f>'Pervade Export'!C136</f>
        <v>Yes</v>
      </c>
      <c r="H499" s="840" t="s">
        <v>2195</v>
      </c>
      <c r="I499" s="841"/>
      <c r="J499" s="841"/>
      <c r="K499" s="841"/>
      <c r="L499" s="1027"/>
      <c r="M499" s="1000" t="str">
        <f>'Pervade Export'!B136</f>
        <v>Incident response policy, process, playbooks</v>
      </c>
      <c r="N499" s="969" t="str">
        <f>'Pervade Export'!E136</f>
        <v>N/A</v>
      </c>
    </row>
    <row r="500" spans="1:14" ht="150.75" thickBot="1">
      <c r="A500" s="1151"/>
      <c r="B500" s="695" t="s">
        <v>2196</v>
      </c>
      <c r="C500" s="266">
        <f>VLOOKUP(G500,G1:G4:F1:F4,2,TRUE)</f>
        <v>100</v>
      </c>
      <c r="D500" s="792"/>
      <c r="E500" s="351">
        <v>8</v>
      </c>
      <c r="F500" s="402"/>
      <c r="G500" s="351" t="str">
        <f>'Pervade Export'!C137</f>
        <v>Yes</v>
      </c>
      <c r="H500" s="840" t="s">
        <v>2197</v>
      </c>
      <c r="I500" s="841"/>
      <c r="J500" s="841"/>
      <c r="K500" s="841"/>
      <c r="L500" s="1027"/>
      <c r="M500" s="1000" t="str">
        <f>'Pervade Export'!B137</f>
        <v>Incident response policy, process, playbooks. Recorded on Teams.</v>
      </c>
      <c r="N500" s="969" t="str">
        <f>'Pervade Export'!E137</f>
        <v>N/A</v>
      </c>
    </row>
    <row r="501" spans="1:14" ht="120.75" thickBot="1">
      <c r="A501" s="1151"/>
      <c r="B501" s="695" t="s">
        <v>2198</v>
      </c>
      <c r="C501" s="266">
        <f>VLOOKUP(G501,G1:G4:F1:F4,2,TRUE)</f>
        <v>0</v>
      </c>
      <c r="D501" s="792"/>
      <c r="E501" s="680">
        <v>9</v>
      </c>
      <c r="F501" s="402"/>
      <c r="G501" s="351" t="str">
        <f>'Pervade Export'!C138</f>
        <v>No</v>
      </c>
      <c r="H501" s="840" t="s">
        <v>2199</v>
      </c>
      <c r="I501" s="841"/>
      <c r="J501" s="841"/>
      <c r="K501" s="841"/>
      <c r="L501" s="1027"/>
      <c r="M501" s="1000" t="str">
        <f>'Pervade Export'!B138</f>
        <v>No - incident response in draft form, needs approved</v>
      </c>
      <c r="N501" s="969" t="str">
        <f>'Pervade Export'!E138</f>
        <v>N/A</v>
      </c>
    </row>
    <row r="502" spans="1:14" ht="90.75" thickBot="1">
      <c r="A502" s="1156"/>
      <c r="B502" s="695" t="s">
        <v>2200</v>
      </c>
      <c r="C502" s="266">
        <f>VLOOKUP(G502,G1:G4:F1:F4,2,TRUE)</f>
        <v>100</v>
      </c>
      <c r="D502" s="322">
        <f>SUM(C493:C502)/100</f>
        <v>8</v>
      </c>
      <c r="E502" s="352">
        <v>10</v>
      </c>
      <c r="F502" s="402"/>
      <c r="G502" s="352" t="str">
        <f>'Pervade Export'!C130</f>
        <v>Yes</v>
      </c>
      <c r="H502" s="840" t="s">
        <v>2201</v>
      </c>
      <c r="I502" s="841"/>
      <c r="J502" s="841"/>
      <c r="K502" s="841"/>
      <c r="L502" s="1027"/>
      <c r="M502" s="1000" t="str">
        <f>'Pervade Export'!B130</f>
        <v>Incident response policy, process, playbooks. Recorded on Teams.</v>
      </c>
      <c r="N502" s="969" t="str">
        <f>'Pervade Export'!E130</f>
        <v>N/A</v>
      </c>
    </row>
    <row r="503" spans="1:14" ht="105.75" thickBot="1">
      <c r="A503" s="1154" t="s">
        <v>748</v>
      </c>
      <c r="B503" s="697" t="s">
        <v>2202</v>
      </c>
      <c r="C503" s="976">
        <f>VLOOKUP(G503,G1:G4:F1:F4,2,TRUE)</f>
        <v>0</v>
      </c>
      <c r="D503" s="791"/>
      <c r="E503" s="348" t="s">
        <v>2203</v>
      </c>
      <c r="F503" s="340"/>
      <c r="G503" s="683" t="str">
        <f>'Pervade Export'!C139</f>
        <v>No</v>
      </c>
      <c r="H503" s="840" t="s">
        <v>2204</v>
      </c>
      <c r="I503" s="841"/>
      <c r="J503" s="841"/>
      <c r="K503" s="841"/>
      <c r="L503" s="1027"/>
      <c r="M503" s="1000" t="str">
        <f>'Pervade Export'!B139</f>
        <v>No - incident response in draft form, needs approved</v>
      </c>
      <c r="N503" s="969" t="str">
        <f>'Pervade Export'!E139</f>
        <v>N/A</v>
      </c>
    </row>
    <row r="504" spans="1:14" ht="105.75" thickBot="1">
      <c r="A504" s="1155"/>
      <c r="B504" s="692" t="s">
        <v>2205</v>
      </c>
      <c r="C504" s="976">
        <f>VLOOKUP(G504,G1:G4:F1:F4,2,TRUE)</f>
        <v>100</v>
      </c>
      <c r="D504" s="792"/>
      <c r="E504" s="311">
        <v>2</v>
      </c>
      <c r="F504" s="340"/>
      <c r="G504" s="683" t="str">
        <f>'Pervade Export'!C140</f>
        <v>Yes</v>
      </c>
      <c r="H504" s="840" t="s">
        <v>2206</v>
      </c>
      <c r="I504" s="841"/>
      <c r="J504" s="841"/>
      <c r="K504" s="841"/>
      <c r="L504" s="1027"/>
      <c r="M504" s="1000" t="str">
        <f>'Pervade Export'!B140</f>
        <v>Incident response policy, process, playbooks. Recorded on Teams.</v>
      </c>
      <c r="N504" s="969" t="str">
        <f>'Pervade Export'!E140</f>
        <v>N/A</v>
      </c>
    </row>
    <row r="505" spans="1:14" ht="210.75" thickBot="1">
      <c r="A505" s="1155"/>
      <c r="B505" s="692" t="s">
        <v>2207</v>
      </c>
      <c r="C505" s="976">
        <f>VLOOKUP(G505,G1:G4:F1:F4,2,TRUE)</f>
        <v>0</v>
      </c>
      <c r="D505" s="792"/>
      <c r="E505" s="311">
        <v>3</v>
      </c>
      <c r="F505" s="340"/>
      <c r="G505" s="683" t="str">
        <f>'Pervade Export'!C141</f>
        <v>No</v>
      </c>
      <c r="H505" s="840" t="s">
        <v>2208</v>
      </c>
      <c r="I505" s="841"/>
      <c r="J505" s="841"/>
      <c r="K505" s="841"/>
      <c r="L505" s="1027"/>
      <c r="M505" s="1000">
        <f>'Pervade Export'!B141</f>
        <v>0</v>
      </c>
      <c r="N505" s="969" t="str">
        <f>'Pervade Export'!E141</f>
        <v>N/A</v>
      </c>
    </row>
    <row r="506" spans="1:14" ht="105.75" thickBot="1">
      <c r="A506" s="1155"/>
      <c r="B506" s="213" t="s">
        <v>2209</v>
      </c>
      <c r="C506" s="975">
        <f>VLOOKUP(G506,G1:G4:F1:F4,2,TRUE)</f>
        <v>100</v>
      </c>
      <c r="D506" s="323">
        <f>SUM(C503:C506)/100</f>
        <v>2</v>
      </c>
      <c r="E506" s="312">
        <v>4</v>
      </c>
      <c r="F506" s="340"/>
      <c r="G506" s="683" t="str">
        <f>'Pervade Export'!C142</f>
        <v>Yes</v>
      </c>
      <c r="H506" s="842" t="s">
        <v>2210</v>
      </c>
      <c r="I506" s="843"/>
      <c r="J506" s="843"/>
      <c r="K506" s="843"/>
      <c r="L506" s="1027"/>
      <c r="M506" s="1000" t="str">
        <f>'Pervade Export'!B142</f>
        <v>Incident response policy, process, playbooks. Recorded on Teams.</v>
      </c>
      <c r="N506" s="969" t="str">
        <f>'Pervade Export'!E142</f>
        <v>N/A</v>
      </c>
    </row>
    <row r="507" spans="1:14" ht="15.75" thickBot="1">
      <c r="A507" s="1083" t="s">
        <v>1225</v>
      </c>
      <c r="B507" s="1084"/>
      <c r="C507" s="274"/>
      <c r="D507" s="274"/>
      <c r="E507" s="1142"/>
      <c r="F507" s="1143"/>
      <c r="G507" s="1143"/>
      <c r="H507" s="1143"/>
      <c r="I507" s="1143"/>
      <c r="J507" s="1143"/>
      <c r="K507" s="1143"/>
      <c r="L507" s="1144"/>
      <c r="M507" s="1143"/>
      <c r="N507" s="1145"/>
    </row>
    <row r="508" spans="1:14" ht="30.75" thickBot="1">
      <c r="A508" s="1148" t="s">
        <v>1226</v>
      </c>
      <c r="B508" s="1149"/>
      <c r="C508" s="275"/>
      <c r="D508" s="275"/>
      <c r="E508" s="349" t="s">
        <v>1436</v>
      </c>
      <c r="F508" s="341"/>
      <c r="G508" s="685" t="s">
        <v>1437</v>
      </c>
      <c r="H508" s="342" t="s">
        <v>1438</v>
      </c>
      <c r="I508" s="343" t="s">
        <v>1439</v>
      </c>
      <c r="J508" s="344" t="s">
        <v>1440</v>
      </c>
      <c r="K508" s="343" t="s">
        <v>1441</v>
      </c>
      <c r="L508" s="345" t="s">
        <v>1442</v>
      </c>
      <c r="M508" s="998" t="s">
        <v>1443</v>
      </c>
      <c r="N508" s="998" t="s">
        <v>1444</v>
      </c>
    </row>
    <row r="509" spans="1:14" ht="165.75" thickBot="1">
      <c r="A509" s="1151"/>
      <c r="B509" s="695" t="s">
        <v>2211</v>
      </c>
      <c r="C509" s="267">
        <f>VLOOKUP(G509,G1:G4:F1:F4,2,TRUE)</f>
        <v>100</v>
      </c>
      <c r="D509" s="792"/>
      <c r="E509" s="353" t="s">
        <v>2212</v>
      </c>
      <c r="F509" s="340"/>
      <c r="G509" s="353" t="str">
        <f>'Pervade Export'!C143</f>
        <v>Yes</v>
      </c>
      <c r="H509" s="840" t="s">
        <v>2213</v>
      </c>
      <c r="I509" s="841"/>
      <c r="J509" s="841"/>
      <c r="K509" s="841"/>
      <c r="L509" s="1027"/>
      <c r="M509" s="1000" t="str">
        <f>'Pervade Export'!B143</f>
        <v>Incident response policy, process, playbooks. Recorded on Teams.</v>
      </c>
      <c r="N509" s="969" t="str">
        <f>'Pervade Export'!E143</f>
        <v>N/A</v>
      </c>
    </row>
    <row r="510" spans="1:14" ht="120.75" thickBot="1">
      <c r="A510" s="1151"/>
      <c r="B510" s="695" t="s">
        <v>2214</v>
      </c>
      <c r="C510" s="267">
        <f>VLOOKUP(G510,G1:G4:F1:F4,2,TRUE)</f>
        <v>100</v>
      </c>
      <c r="D510" s="792"/>
      <c r="E510" s="351">
        <v>2</v>
      </c>
      <c r="F510" s="340"/>
      <c r="G510" s="353" t="str">
        <f>'Pervade Export'!C144</f>
        <v>Yes</v>
      </c>
      <c r="H510" s="840" t="s">
        <v>2215</v>
      </c>
      <c r="I510" s="841"/>
      <c r="J510" s="841"/>
      <c r="K510" s="841"/>
      <c r="L510" s="1027"/>
      <c r="M510" s="1000" t="str">
        <f>'Pervade Export'!B144</f>
        <v>Incident response policy, process, playbooks. Recorded on Teams.</v>
      </c>
      <c r="N510" s="969" t="str">
        <f>'Pervade Export'!E144</f>
        <v>N/A</v>
      </c>
    </row>
    <row r="511" spans="1:14" ht="165.75" thickBot="1">
      <c r="A511" s="1151"/>
      <c r="B511" s="695" t="s">
        <v>2216</v>
      </c>
      <c r="C511" s="267">
        <f>VLOOKUP(G511,G1:G4:F1:F4,2,TRUE)</f>
        <v>100</v>
      </c>
      <c r="D511" s="792"/>
      <c r="E511" s="351">
        <v>3</v>
      </c>
      <c r="F511" s="340"/>
      <c r="G511" s="353" t="str">
        <f>'Pervade Export'!C145</f>
        <v>Yes</v>
      </c>
      <c r="H511" s="840" t="s">
        <v>2217</v>
      </c>
      <c r="I511" s="841"/>
      <c r="J511" s="841"/>
      <c r="K511" s="841"/>
      <c r="L511" s="1027"/>
      <c r="M511" s="1000" t="str">
        <f>'Pervade Export'!B145</f>
        <v>Yes - users are currently asked to respond to anything they see or experience and are openly welcomed to let the IT team know</v>
      </c>
      <c r="N511" s="969" t="str">
        <f>'Pervade Export'!E145</f>
        <v>N/A</v>
      </c>
    </row>
    <row r="512" spans="1:14" ht="120.75" thickBot="1">
      <c r="A512" s="1151"/>
      <c r="B512" s="695" t="s">
        <v>2218</v>
      </c>
      <c r="C512" s="267">
        <f>VLOOKUP(G512,G1:G4:F1:F4,2,TRUE)</f>
        <v>0</v>
      </c>
      <c r="D512" s="792"/>
      <c r="E512" s="351">
        <v>4</v>
      </c>
      <c r="F512" s="340"/>
      <c r="G512" s="353" t="str">
        <f>'Pervade Export'!C146</f>
        <v>No</v>
      </c>
      <c r="H512" s="840" t="s">
        <v>2219</v>
      </c>
      <c r="I512" s="841"/>
      <c r="J512" s="841"/>
      <c r="K512" s="841"/>
      <c r="L512" s="1027"/>
      <c r="M512" s="1000">
        <f>'Pervade Export'!B146</f>
        <v>0</v>
      </c>
      <c r="N512" s="969" t="str">
        <f>'Pervade Export'!E146</f>
        <v>N/A</v>
      </c>
    </row>
    <row r="513" spans="1:14" ht="120.75" thickBot="1">
      <c r="A513" s="1151"/>
      <c r="B513" s="699" t="s">
        <v>2220</v>
      </c>
      <c r="C513" s="267">
        <f>VLOOKUP(G513,G1:G4:F1:F4,2,TRUE)</f>
        <v>100</v>
      </c>
      <c r="D513" s="329">
        <f>SUM(C509:C513)/100</f>
        <v>4</v>
      </c>
      <c r="E513" s="400">
        <v>5</v>
      </c>
      <c r="F513" s="340"/>
      <c r="G513" s="353" t="str">
        <f>'Pervade Export'!C147</f>
        <v>Yes</v>
      </c>
      <c r="H513" s="842" t="s">
        <v>2221</v>
      </c>
      <c r="I513" s="843"/>
      <c r="J513" s="843"/>
      <c r="K513" s="843"/>
      <c r="L513" s="1030"/>
      <c r="M513" s="1000" t="str">
        <f>'Pervade Export'!B147</f>
        <v>Incident response policy, process, playbooks. Recorded on Teams.</v>
      </c>
      <c r="N513" s="969" t="str">
        <f>'Pervade Export'!E147</f>
        <v>N/A</v>
      </c>
    </row>
    <row r="514" spans="1:14" ht="30.75" thickBot="1">
      <c r="A514" s="788" t="s">
        <v>748</v>
      </c>
      <c r="B514" s="789" t="s">
        <v>1232</v>
      </c>
      <c r="C514" s="790"/>
      <c r="D514" s="790">
        <f>SUM(C514)</f>
        <v>0</v>
      </c>
      <c r="E514" s="795" t="s">
        <v>2222</v>
      </c>
      <c r="F514" s="796"/>
      <c r="G514" s="798" t="s">
        <v>1483</v>
      </c>
      <c r="H514" s="852"/>
      <c r="I514" s="853"/>
      <c r="J514" s="853"/>
      <c r="K514" s="853"/>
      <c r="L514" s="1031"/>
      <c r="M514" s="1002"/>
      <c r="N514" s="1003"/>
    </row>
    <row r="515" spans="1:14" ht="15.75" thickBot="1">
      <c r="A515" s="1083" t="s">
        <v>1233</v>
      </c>
      <c r="B515" s="1084"/>
      <c r="C515" s="274"/>
      <c r="D515" s="274"/>
      <c r="E515" s="1142"/>
      <c r="F515" s="1143"/>
      <c r="G515" s="1143"/>
      <c r="H515" s="1143"/>
      <c r="I515" s="1143"/>
      <c r="J515" s="1143"/>
      <c r="K515" s="1143"/>
      <c r="L515" s="1144"/>
      <c r="M515" s="1143"/>
      <c r="N515" s="1145"/>
    </row>
    <row r="516" spans="1:14" ht="30.75" thickBot="1">
      <c r="A516" s="1148" t="s">
        <v>1234</v>
      </c>
      <c r="B516" s="1149"/>
      <c r="C516" s="275"/>
      <c r="D516" s="275"/>
      <c r="E516" s="349" t="s">
        <v>1436</v>
      </c>
      <c r="F516" s="341"/>
      <c r="G516" s="685" t="s">
        <v>1437</v>
      </c>
      <c r="H516" s="342" t="s">
        <v>1438</v>
      </c>
      <c r="I516" s="343" t="s">
        <v>1439</v>
      </c>
      <c r="J516" s="344" t="s">
        <v>1440</v>
      </c>
      <c r="K516" s="343" t="s">
        <v>1441</v>
      </c>
      <c r="L516" s="345" t="s">
        <v>1442</v>
      </c>
      <c r="M516" s="998" t="s">
        <v>1443</v>
      </c>
      <c r="N516" s="998" t="s">
        <v>1444</v>
      </c>
    </row>
    <row r="517" spans="1:14" ht="150.75" thickBot="1">
      <c r="A517" s="1151" t="s">
        <v>743</v>
      </c>
      <c r="B517" s="708" t="s">
        <v>2223</v>
      </c>
      <c r="C517" s="292">
        <f>VLOOKUP(G517,G1:G4:F1:F4,2,TRUE)</f>
        <v>100</v>
      </c>
      <c r="D517" s="861"/>
      <c r="E517" s="353" t="s">
        <v>2224</v>
      </c>
      <c r="F517" s="340"/>
      <c r="G517" s="353" t="str">
        <f>'Pervade Export'!C149</f>
        <v>Yes</v>
      </c>
      <c r="H517" s="840" t="s">
        <v>2225</v>
      </c>
      <c r="I517" s="841"/>
      <c r="J517" s="841"/>
      <c r="K517" s="841"/>
      <c r="L517" s="1027"/>
      <c r="M517" s="1000" t="str">
        <f>'Pervade Export'!B149</f>
        <v>Incident response policy, process, playbooks. Recorded on Teams.</v>
      </c>
      <c r="N517" s="969" t="str">
        <f>'Pervade Export'!E149</f>
        <v>N/A</v>
      </c>
    </row>
    <row r="518" spans="1:14" ht="150.75" thickBot="1">
      <c r="A518" s="1151"/>
      <c r="B518" s="705" t="s">
        <v>2226</v>
      </c>
      <c r="C518" s="292">
        <f>VLOOKUP(G518,G1:G4:F1:F4,2,TRUE)</f>
        <v>100</v>
      </c>
      <c r="D518" s="792"/>
      <c r="E518" s="351">
        <v>2</v>
      </c>
      <c r="F518" s="340"/>
      <c r="G518" s="353" t="str">
        <f>'Pervade Export'!C150</f>
        <v>Yes</v>
      </c>
      <c r="H518" s="840" t="s">
        <v>2227</v>
      </c>
      <c r="I518" s="841"/>
      <c r="J518" s="841"/>
      <c r="K518" s="841"/>
      <c r="L518" s="1027"/>
      <c r="M518" s="1000" t="str">
        <f>'Pervade Export'!B150</f>
        <v>Incident response policy, process, playbooks. Recorded on Teams.</v>
      </c>
      <c r="N518" s="969" t="str">
        <f>'Pervade Export'!E150</f>
        <v>N/A</v>
      </c>
    </row>
    <row r="519" spans="1:14" ht="150.75" thickBot="1">
      <c r="A519" s="1151"/>
      <c r="B519" s="705" t="s">
        <v>2228</v>
      </c>
      <c r="C519" s="292">
        <f>VLOOKUP(G519,G1:G4:F1:F4,2,TRUE)</f>
        <v>100</v>
      </c>
      <c r="D519" s="792"/>
      <c r="E519" s="351">
        <v>3</v>
      </c>
      <c r="F519" s="340"/>
      <c r="G519" s="353" t="str">
        <f>'Pervade Export'!C151</f>
        <v>Yes</v>
      </c>
      <c r="H519" s="840" t="s">
        <v>2229</v>
      </c>
      <c r="I519" s="841"/>
      <c r="J519" s="841"/>
      <c r="K519" s="841"/>
      <c r="L519" s="1027"/>
      <c r="M519" s="1000" t="str">
        <f>'Pervade Export'!B151</f>
        <v>Incident response policy, process, playbooks. Recorded on Teams.</v>
      </c>
      <c r="N519" s="969" t="str">
        <f>'Pervade Export'!E151</f>
        <v>N/A</v>
      </c>
    </row>
    <row r="520" spans="1:14" ht="135.75" thickBot="1">
      <c r="A520" s="1151"/>
      <c r="B520" s="705" t="s">
        <v>2230</v>
      </c>
      <c r="C520" s="292">
        <f>VLOOKUP(G520,G1:G4:F1:F4,2,TRUE)</f>
        <v>100</v>
      </c>
      <c r="D520" s="792"/>
      <c r="E520" s="351">
        <v>4</v>
      </c>
      <c r="F520" s="340"/>
      <c r="G520" s="353" t="str">
        <f>'Pervade Export'!C152</f>
        <v>Yes</v>
      </c>
      <c r="H520" s="840" t="s">
        <v>2231</v>
      </c>
      <c r="I520" s="841"/>
      <c r="J520" s="841"/>
      <c r="K520" s="841"/>
      <c r="L520" s="1027"/>
      <c r="M520" s="1000" t="str">
        <f>'Pervade Export'!B152</f>
        <v>Incident response policy, process, playbooks. Recorded on Teams.</v>
      </c>
      <c r="N520" s="969" t="str">
        <f>'Pervade Export'!E152</f>
        <v>N/A</v>
      </c>
    </row>
    <row r="521" spans="1:14" ht="135.75" thickBot="1">
      <c r="A521" s="1156"/>
      <c r="B521" s="686" t="s">
        <v>2232</v>
      </c>
      <c r="C521" s="871">
        <f>VLOOKUP(G521,G1:G4:F1:F4,2,TRUE)</f>
        <v>100</v>
      </c>
      <c r="D521" s="322">
        <f>SUM(C517:C521)/100</f>
        <v>5</v>
      </c>
      <c r="E521" s="352">
        <v>5</v>
      </c>
      <c r="F521" s="340"/>
      <c r="G521" s="353" t="str">
        <f>'Pervade Export'!C153</f>
        <v>Yes</v>
      </c>
      <c r="H521" s="840" t="s">
        <v>2233</v>
      </c>
      <c r="I521" s="841"/>
      <c r="J521" s="841"/>
      <c r="K521" s="841"/>
      <c r="L521" s="1027"/>
      <c r="M521" s="1000" t="str">
        <f>'Pervade Export'!B153</f>
        <v>Incident response policy, process, playbooks. Recorded on Teams.</v>
      </c>
      <c r="N521" s="969" t="str">
        <f>'Pervade Export'!E153</f>
        <v>N/A</v>
      </c>
    </row>
    <row r="522" spans="1:14" ht="150.75" thickBot="1">
      <c r="A522" s="1154" t="s">
        <v>748</v>
      </c>
      <c r="B522" s="698" t="s">
        <v>2234</v>
      </c>
      <c r="C522" s="976">
        <f>VLOOKUP(G522,G1:G4:F1:F4,2,TRUE)</f>
        <v>100</v>
      </c>
      <c r="D522" s="865"/>
      <c r="E522" s="310" t="s">
        <v>2235</v>
      </c>
      <c r="F522" s="340"/>
      <c r="G522" s="968" t="str">
        <f>'Pervade Export'!C154</f>
        <v>Yes</v>
      </c>
      <c r="H522" s="840" t="s">
        <v>2236</v>
      </c>
      <c r="I522" s="841"/>
      <c r="J522" s="841"/>
      <c r="K522" s="841"/>
      <c r="L522" s="1027"/>
      <c r="M522" s="1000" t="str">
        <f>'Pervade Export'!B154</f>
        <v>Incident response policy, process, playbooks. Recorded on Teams. Cyber risk working group would also meet.</v>
      </c>
      <c r="N522" s="969" t="str">
        <f>'Pervade Export'!E154</f>
        <v>N/A</v>
      </c>
    </row>
    <row r="523" spans="1:14" ht="165.75" thickBot="1">
      <c r="A523" s="1155"/>
      <c r="B523" s="689" t="s">
        <v>2237</v>
      </c>
      <c r="C523" s="979">
        <f>VLOOKUP(G523,G1:G4:F1:F4,2,TRUE)</f>
        <v>100</v>
      </c>
      <c r="D523" s="790"/>
      <c r="E523" s="311">
        <v>2</v>
      </c>
      <c r="F523" s="340"/>
      <c r="G523" s="968" t="str">
        <f>'Pervade Export'!C155</f>
        <v>Yes</v>
      </c>
      <c r="H523" s="840" t="s">
        <v>2238</v>
      </c>
      <c r="I523" s="841"/>
      <c r="J523" s="841"/>
      <c r="K523" s="841"/>
      <c r="L523" s="1027"/>
      <c r="M523" s="1000" t="str">
        <f>'Pervade Export'!B155</f>
        <v>Incident response policy, process, playbooks. Recorded on Teams. Cyber risk working group would also meet.</v>
      </c>
      <c r="N523" s="969" t="str">
        <f>'Pervade Export'!E155</f>
        <v>N/A</v>
      </c>
    </row>
    <row r="524" spans="1:14" ht="105.75" thickBot="1">
      <c r="A524" s="1155"/>
      <c r="B524" s="213" t="s">
        <v>2239</v>
      </c>
      <c r="C524" s="980">
        <f>VLOOKUP(G524,G1:G4:F1:F4,2,TRUE)</f>
        <v>100</v>
      </c>
      <c r="D524" s="330">
        <f>SUM(C522:C524)/100</f>
        <v>3</v>
      </c>
      <c r="E524" s="312">
        <v>3</v>
      </c>
      <c r="F524" s="340"/>
      <c r="G524" s="978" t="str">
        <f>'Pervade Export'!C156</f>
        <v>Yes</v>
      </c>
      <c r="H524" s="842" t="s">
        <v>2240</v>
      </c>
      <c r="I524" s="843"/>
      <c r="J524" s="843"/>
      <c r="K524" s="843"/>
      <c r="L524" s="1027"/>
      <c r="M524" s="1000" t="str">
        <f>'Pervade Export'!B156</f>
        <v>Incident response policy, process, playbooks. Recorded on Teams. Cyber risk working group would also meet.</v>
      </c>
      <c r="N524" s="969" t="str">
        <f>'Pervade Export'!E156</f>
        <v>N/A</v>
      </c>
    </row>
    <row r="525" spans="1:14" ht="15.75" thickBot="1">
      <c r="A525" s="297"/>
      <c r="B525" s="298"/>
      <c r="C525" s="299"/>
      <c r="D525" s="299"/>
      <c r="E525" s="1130"/>
      <c r="F525" s="1131"/>
      <c r="G525" s="1131"/>
      <c r="H525" s="1131"/>
      <c r="I525" s="1131"/>
      <c r="J525" s="1131"/>
      <c r="K525" s="1131"/>
      <c r="L525" s="1132"/>
      <c r="M525" s="1131"/>
      <c r="N525" s="1133"/>
    </row>
    <row r="526" spans="1:14">
      <c r="A526" s="1152" t="s">
        <v>1243</v>
      </c>
      <c r="B526" s="1153"/>
      <c r="C526" s="263"/>
      <c r="D526" s="263"/>
      <c r="E526" s="1134"/>
      <c r="F526" s="1135"/>
      <c r="G526" s="1135"/>
      <c r="H526" s="1135"/>
      <c r="I526" s="1135"/>
      <c r="J526" s="1135"/>
      <c r="K526" s="1135"/>
      <c r="L526" s="1136"/>
      <c r="M526" s="1135"/>
      <c r="N526" s="1137"/>
    </row>
    <row r="527" spans="1:14" ht="15.75" thickBot="1">
      <c r="A527" s="1162" t="s">
        <v>1244</v>
      </c>
      <c r="B527" s="1163"/>
      <c r="C527" s="264"/>
      <c r="D527" s="264"/>
      <c r="E527" s="1134"/>
      <c r="F527" s="1135"/>
      <c r="G527" s="1135"/>
      <c r="H527" s="1135"/>
      <c r="I527" s="1135"/>
      <c r="J527" s="1135"/>
      <c r="K527" s="1135"/>
      <c r="L527" s="1136"/>
      <c r="M527" s="1135"/>
      <c r="N527" s="1137"/>
    </row>
    <row r="528" spans="1:14" ht="15.75" thickBot="1">
      <c r="A528" s="1083" t="s">
        <v>1245</v>
      </c>
      <c r="B528" s="1084"/>
      <c r="C528" s="274"/>
      <c r="D528" s="274"/>
      <c r="E528" s="1138"/>
      <c r="F528" s="1139"/>
      <c r="G528" s="1139"/>
      <c r="H528" s="1139"/>
      <c r="I528" s="1139"/>
      <c r="J528" s="1139"/>
      <c r="K528" s="1139"/>
      <c r="L528" s="1140"/>
      <c r="M528" s="1139"/>
      <c r="N528" s="1141"/>
    </row>
    <row r="529" spans="1:14" ht="30.75" thickBot="1">
      <c r="A529" s="1148" t="s">
        <v>1246</v>
      </c>
      <c r="B529" s="1149"/>
      <c r="C529" s="275"/>
      <c r="D529" s="275"/>
      <c r="E529" s="349" t="s">
        <v>1436</v>
      </c>
      <c r="F529" s="341"/>
      <c r="G529" s="685" t="s">
        <v>1437</v>
      </c>
      <c r="H529" s="342" t="s">
        <v>1438</v>
      </c>
      <c r="I529" s="343" t="s">
        <v>1439</v>
      </c>
      <c r="J529" s="344" t="s">
        <v>1440</v>
      </c>
      <c r="K529" s="343" t="s">
        <v>1441</v>
      </c>
      <c r="L529" s="345" t="s">
        <v>1442</v>
      </c>
      <c r="M529" s="998" t="s">
        <v>1443</v>
      </c>
      <c r="N529" s="998" t="s">
        <v>1444</v>
      </c>
    </row>
    <row r="530" spans="1:14" ht="90.75" thickBot="1">
      <c r="A530" s="88" t="s">
        <v>743</v>
      </c>
      <c r="B530" s="686" t="s">
        <v>2241</v>
      </c>
      <c r="C530" s="118">
        <f>VLOOKUP(G530,G1:G4:F1:F4,2,TRUE)</f>
        <v>100</v>
      </c>
      <c r="D530" s="324">
        <f>SUM(C530)/100</f>
        <v>1</v>
      </c>
      <c r="E530" s="353" t="s">
        <v>2242</v>
      </c>
      <c r="F530" s="340"/>
      <c r="G530" s="309" t="str">
        <f>'Pervade Export'!C157</f>
        <v>Yes</v>
      </c>
      <c r="H530" s="840" t="s">
        <v>2243</v>
      </c>
      <c r="I530" s="841"/>
      <c r="J530" s="841"/>
      <c r="K530" s="841"/>
      <c r="L530" s="1027"/>
      <c r="M530" s="1000" t="str">
        <f>'Pervade Export'!B157</f>
        <v>Yes - veeam onsite back with offsite back to azure and off-network backup to tape</v>
      </c>
      <c r="N530" s="969" t="str">
        <f>'Pervade Export'!E157</f>
        <v>N/A</v>
      </c>
    </row>
    <row r="531" spans="1:14" ht="90.75" thickBot="1">
      <c r="A531" s="682" t="s">
        <v>748</v>
      </c>
      <c r="B531" s="709" t="s">
        <v>2244</v>
      </c>
      <c r="C531" s="214">
        <f>VLOOKUP(G531,G1:G4:F1:F4,2,TRUE)</f>
        <v>100</v>
      </c>
      <c r="D531" s="330">
        <f>SUM(C531)/100</f>
        <v>1</v>
      </c>
      <c r="E531" s="711" t="s">
        <v>2245</v>
      </c>
      <c r="F531" s="340"/>
      <c r="G531" s="710" t="str">
        <f>'Pervade Export'!C158</f>
        <v>Yes</v>
      </c>
      <c r="H531" s="842" t="s">
        <v>2246</v>
      </c>
      <c r="I531" s="843"/>
      <c r="J531" s="843"/>
      <c r="K531" s="843"/>
      <c r="L531" s="1027"/>
      <c r="M531" s="1000" t="str">
        <f>'Pervade Export'!B158</f>
        <v>Role based access controls, physicaly secured location.</v>
      </c>
      <c r="N531" s="969" t="str">
        <f>'Pervade Export'!E158</f>
        <v>N/A</v>
      </c>
    </row>
    <row r="532" spans="1:14" ht="15.75" thickBot="1">
      <c r="A532" s="1083" t="s">
        <v>1249</v>
      </c>
      <c r="B532" s="1084"/>
      <c r="C532" s="274"/>
      <c r="D532" s="274"/>
      <c r="E532" s="1142"/>
      <c r="F532" s="1143"/>
      <c r="G532" s="1143"/>
      <c r="H532" s="1143"/>
      <c r="I532" s="1143"/>
      <c r="J532" s="1143"/>
      <c r="K532" s="1143"/>
      <c r="L532" s="1144"/>
      <c r="M532" s="1143"/>
      <c r="N532" s="1145"/>
    </row>
    <row r="533" spans="1:14" ht="30.75" thickBot="1">
      <c r="A533" s="1148" t="s">
        <v>1250</v>
      </c>
      <c r="B533" s="1149"/>
      <c r="C533" s="275"/>
      <c r="D533" s="275"/>
      <c r="E533" s="349" t="s">
        <v>1436</v>
      </c>
      <c r="F533" s="341"/>
      <c r="G533" s="685" t="s">
        <v>1437</v>
      </c>
      <c r="H533" s="342" t="s">
        <v>1438</v>
      </c>
      <c r="I533" s="343" t="s">
        <v>1439</v>
      </c>
      <c r="J533" s="344" t="s">
        <v>1440</v>
      </c>
      <c r="K533" s="343" t="s">
        <v>1441</v>
      </c>
      <c r="L533" s="345" t="s">
        <v>1442</v>
      </c>
      <c r="M533" s="998" t="s">
        <v>1443</v>
      </c>
      <c r="N533" s="998" t="s">
        <v>1444</v>
      </c>
    </row>
    <row r="534" spans="1:14" ht="90.75" thickBot="1">
      <c r="A534" s="1151" t="s">
        <v>743</v>
      </c>
      <c r="B534" s="695" t="s">
        <v>2247</v>
      </c>
      <c r="C534" s="292">
        <f>VLOOKUP(G534,G1:G4:F1:F4,2,TRUE)</f>
        <v>100</v>
      </c>
      <c r="D534" s="861"/>
      <c r="E534" s="353" t="s">
        <v>2248</v>
      </c>
      <c r="F534" s="340"/>
      <c r="G534" s="353" t="str">
        <f>'Pervade Export'!C159</f>
        <v>Yes</v>
      </c>
      <c r="H534" s="840" t="s">
        <v>2249</v>
      </c>
      <c r="I534" s="841"/>
      <c r="J534" s="841"/>
      <c r="K534" s="841"/>
      <c r="L534" s="1027"/>
      <c r="M534" s="1000" t="str">
        <f>'Pervade Export'!B159</f>
        <v>Yes - backup procedure and policy in place, IT policy framework will support that</v>
      </c>
      <c r="N534" s="969" t="str">
        <f>'Pervade Export'!E159</f>
        <v>N/A</v>
      </c>
    </row>
    <row r="535" spans="1:14" ht="90.75" thickBot="1">
      <c r="A535" s="1151"/>
      <c r="B535" s="695" t="s">
        <v>2250</v>
      </c>
      <c r="C535" s="292">
        <f>VLOOKUP(G535,G1:G4:F1:F4,2,TRUE)</f>
        <v>0</v>
      </c>
      <c r="D535" s="792"/>
      <c r="E535" s="351">
        <v>2</v>
      </c>
      <c r="F535" s="340"/>
      <c r="G535" s="353" t="str">
        <f>'Pervade Export'!C160</f>
        <v>No</v>
      </c>
      <c r="H535" s="840" t="s">
        <v>2251</v>
      </c>
      <c r="I535" s="841"/>
      <c r="J535" s="841"/>
      <c r="K535" s="841"/>
      <c r="L535" s="1027"/>
      <c r="M535" s="1000">
        <f>'Pervade Export'!B160</f>
        <v>0</v>
      </c>
      <c r="N535" s="969" t="str">
        <f>'Pervade Export'!E160</f>
        <v>N/A</v>
      </c>
    </row>
    <row r="536" spans="1:14" ht="90.75" thickBot="1">
      <c r="A536" s="1151"/>
      <c r="B536" s="699" t="s">
        <v>2252</v>
      </c>
      <c r="C536" s="292">
        <f>VLOOKUP(G536,G1:G4:F1:F4,2,TRUE)</f>
        <v>100</v>
      </c>
      <c r="D536" s="329">
        <f>SUM(C534:C536)/100</f>
        <v>2</v>
      </c>
      <c r="E536" s="351">
        <v>3</v>
      </c>
      <c r="F536" s="340"/>
      <c r="G536" s="353" t="str">
        <f>'Pervade Export'!C161</f>
        <v>Yes</v>
      </c>
      <c r="H536" s="840" t="s">
        <v>2253</v>
      </c>
      <c r="I536" s="841"/>
      <c r="J536" s="841"/>
      <c r="K536" s="841"/>
      <c r="L536" s="1027"/>
      <c r="M536" s="1000" t="str">
        <f>'Pervade Export'!B161</f>
        <v>Yes - physical tapes are held off site</v>
      </c>
      <c r="N536" s="969" t="str">
        <f>'Pervade Export'!E161</f>
        <v>N/A</v>
      </c>
    </row>
    <row r="537" spans="1:14" ht="90.75" thickBot="1">
      <c r="A537" s="1154" t="s">
        <v>748</v>
      </c>
      <c r="B537" s="690" t="s">
        <v>2254</v>
      </c>
      <c r="C537" s="973">
        <f>VLOOKUP(G537,G1:G4:F1:F4,2,TRUE)</f>
        <v>100</v>
      </c>
      <c r="D537" s="791"/>
      <c r="E537" s="348" t="s">
        <v>2255</v>
      </c>
      <c r="F537" s="340"/>
      <c r="G537" s="968" t="str">
        <f>'Pervade Export'!C162</f>
        <v>Yes</v>
      </c>
      <c r="H537" s="840" t="s">
        <v>2256</v>
      </c>
      <c r="I537" s="841"/>
      <c r="J537" s="841"/>
      <c r="K537" s="841"/>
      <c r="L537" s="1027"/>
      <c r="M537" s="1000" t="str">
        <f>'Pervade Export'!B162</f>
        <v>Yes - part of the backup policy</v>
      </c>
      <c r="N537" s="969" t="str">
        <f>'Pervade Export'!E162</f>
        <v>N/A</v>
      </c>
    </row>
    <row r="538" spans="1:14" ht="105.75" thickBot="1">
      <c r="A538" s="1155"/>
      <c r="B538" s="690" t="s">
        <v>2257</v>
      </c>
      <c r="C538" s="973">
        <f>VLOOKUP(G538,G1:G4:F1:F4,2,TRUE)</f>
        <v>100</v>
      </c>
      <c r="D538" s="792"/>
      <c r="E538" s="311">
        <v>2</v>
      </c>
      <c r="F538" s="340"/>
      <c r="G538" s="968" t="str">
        <f>'Pervade Export'!C163</f>
        <v>Yes</v>
      </c>
      <c r="H538" s="840" t="s">
        <v>2258</v>
      </c>
      <c r="I538" s="841"/>
      <c r="J538" s="841"/>
      <c r="K538" s="841"/>
      <c r="L538" s="1027"/>
      <c r="M538" s="1000" t="str">
        <f>'Pervade Export'!B163</f>
        <v>Yes - nightly, weekly upto 6 weeks. Shadow copy every hour on data servers</v>
      </c>
      <c r="N538" s="969" t="str">
        <f>'Pervade Export'!E163</f>
        <v>N/A</v>
      </c>
    </row>
    <row r="539" spans="1:14" ht="135.75" thickBot="1">
      <c r="A539" s="1155"/>
      <c r="B539" s="690" t="s">
        <v>2259</v>
      </c>
      <c r="C539" s="973">
        <f>VLOOKUP(G539,G1:G4:F1:F4,2,TRUE)</f>
        <v>100</v>
      </c>
      <c r="D539" s="323">
        <f>SUM(C537:C539)/100</f>
        <v>3</v>
      </c>
      <c r="E539" s="312">
        <v>3</v>
      </c>
      <c r="F539" s="340"/>
      <c r="G539" s="978" t="str">
        <f>'Pervade Export'!C164</f>
        <v>Yes</v>
      </c>
      <c r="H539" s="842" t="s">
        <v>2260</v>
      </c>
      <c r="I539" s="843"/>
      <c r="J539" s="843"/>
      <c r="K539" s="843"/>
      <c r="L539" s="1027"/>
      <c r="M539" s="1000" t="str">
        <f>'Pervade Export'!B164</f>
        <v>Yes - Veeam is secured to it's own SAN's and Servers</v>
      </c>
      <c r="N539" s="969" t="str">
        <f>'Pervade Export'!E164</f>
        <v>N/A</v>
      </c>
    </row>
    <row r="540" spans="1:14" ht="15.75" thickBot="1">
      <c r="A540" s="1083" t="s">
        <v>1257</v>
      </c>
      <c r="B540" s="1084"/>
      <c r="C540" s="274"/>
      <c r="D540" s="274"/>
      <c r="E540" s="1142"/>
      <c r="F540" s="1143"/>
      <c r="G540" s="1143"/>
      <c r="H540" s="1143"/>
      <c r="I540" s="1143"/>
      <c r="J540" s="1143"/>
      <c r="K540" s="1143"/>
      <c r="L540" s="1144"/>
      <c r="M540" s="1143"/>
      <c r="N540" s="1145"/>
    </row>
    <row r="541" spans="1:14" ht="30.75" thickBot="1">
      <c r="A541" s="1148" t="s">
        <v>1258</v>
      </c>
      <c r="B541" s="1149"/>
      <c r="C541" s="275"/>
      <c r="D541" s="275"/>
      <c r="E541" s="349" t="s">
        <v>1436</v>
      </c>
      <c r="F541" s="341"/>
      <c r="G541" s="685" t="s">
        <v>1437</v>
      </c>
      <c r="H541" s="342" t="s">
        <v>1438</v>
      </c>
      <c r="I541" s="343" t="s">
        <v>1439</v>
      </c>
      <c r="J541" s="344" t="s">
        <v>1440</v>
      </c>
      <c r="K541" s="343" t="s">
        <v>1441</v>
      </c>
      <c r="L541" s="345" t="s">
        <v>1442</v>
      </c>
      <c r="M541" s="998" t="s">
        <v>1443</v>
      </c>
      <c r="N541" s="998" t="s">
        <v>1444</v>
      </c>
    </row>
    <row r="542" spans="1:14" ht="105.75" thickBot="1">
      <c r="A542" s="1150" t="s">
        <v>743</v>
      </c>
      <c r="B542" s="691" t="s">
        <v>2261</v>
      </c>
      <c r="C542" s="266">
        <f>VLOOKUP(G542,G1:G4:F1:F4,2,TRUE)</f>
        <v>0</v>
      </c>
      <c r="D542" s="791"/>
      <c r="E542" s="353" t="s">
        <v>2262</v>
      </c>
      <c r="F542" s="340"/>
      <c r="G542" s="353" t="str">
        <f>'Pervade Export'!C165</f>
        <v>No</v>
      </c>
      <c r="H542" s="840" t="s">
        <v>2263</v>
      </c>
      <c r="I542" s="841"/>
      <c r="J542" s="841"/>
      <c r="K542" s="841"/>
      <c r="L542" s="1027"/>
      <c r="M542" s="1000">
        <f>'Pervade Export'!B165</f>
        <v>0</v>
      </c>
      <c r="N542" s="969" t="str">
        <f>'Pervade Export'!E165</f>
        <v>N/A</v>
      </c>
    </row>
    <row r="543" spans="1:14" ht="90.75" thickBot="1">
      <c r="A543" s="1156"/>
      <c r="B543" s="695" t="s">
        <v>2264</v>
      </c>
      <c r="C543" s="266">
        <f>VLOOKUP(G543,G1:G4:F1:F4,2,TRUE)</f>
        <v>100</v>
      </c>
      <c r="D543" s="322">
        <f>SUM(C542:C543)/100</f>
        <v>1</v>
      </c>
      <c r="E543" s="352">
        <v>2</v>
      </c>
      <c r="F543" s="340"/>
      <c r="G543" s="353" t="str">
        <f>'Pervade Export'!C166</f>
        <v>Yes</v>
      </c>
      <c r="H543" s="840" t="s">
        <v>2265</v>
      </c>
      <c r="I543" s="841"/>
      <c r="J543" s="841"/>
      <c r="K543" s="841"/>
      <c r="L543" s="1027"/>
      <c r="M543" s="1000" t="str">
        <f>'Pervade Export'!B166</f>
        <v>Yes - failovers are in place, BCP documentation reflects this. Yes - tests have been carried out and are documented for our systems. Yes - documented in IT BCP documentation. College wide documentation needs approved</v>
      </c>
      <c r="N543" s="969" t="str">
        <f>'Pervade Export'!E166</f>
        <v>N/A</v>
      </c>
    </row>
    <row r="544" spans="1:14" ht="90.75" thickBot="1">
      <c r="A544" s="1155"/>
      <c r="B544" s="692" t="s">
        <v>2266</v>
      </c>
      <c r="C544" s="976">
        <f>VLOOKUP(G544,G1:G4:F1:F4,2,TRUE)</f>
        <v>0</v>
      </c>
      <c r="D544" s="792"/>
      <c r="E544" s="348" t="s">
        <v>2267</v>
      </c>
      <c r="F544" s="340"/>
      <c r="G544" s="968" t="str">
        <f>'Pervade Export'!C167</f>
        <v>No</v>
      </c>
      <c r="H544" s="840" t="s">
        <v>2268</v>
      </c>
      <c r="I544" s="841"/>
      <c r="J544" s="841"/>
      <c r="K544" s="841"/>
      <c r="L544" s="1027"/>
      <c r="M544" s="1000" t="str">
        <f>'Pervade Export'!B167</f>
        <v>No - not formally or fully. Tests have been carried out but a scheduled plan has not been agreed</v>
      </c>
      <c r="N544" s="969" t="str">
        <f>'Pervade Export'!E167</f>
        <v>N/A</v>
      </c>
    </row>
    <row r="545" spans="1:14" ht="90.75" thickBot="1">
      <c r="A545" s="1155"/>
      <c r="B545" s="692" t="s">
        <v>2269</v>
      </c>
      <c r="C545" s="976">
        <f>VLOOKUP(G545,G1:G4:F1:F4,2,TRUE)</f>
        <v>100</v>
      </c>
      <c r="D545" s="792"/>
      <c r="E545" s="311">
        <v>2</v>
      </c>
      <c r="F545" s="340"/>
      <c r="G545" s="968" t="str">
        <f>'Pervade Export'!C168</f>
        <v>Yes</v>
      </c>
      <c r="H545" s="840" t="s">
        <v>2270</v>
      </c>
      <c r="I545" s="841"/>
      <c r="J545" s="841"/>
      <c r="K545" s="841"/>
      <c r="L545" s="1027"/>
      <c r="M545" s="1000" t="str">
        <f>'Pervade Export'!B168</f>
        <v>Yes - from the tests that have been completed RTO's for systems have been recorded and are accurate</v>
      </c>
      <c r="N545" s="969" t="str">
        <f>'Pervade Export'!E168</f>
        <v>N/A</v>
      </c>
    </row>
    <row r="546" spans="1:14" ht="90.75" thickBot="1">
      <c r="A546" s="1155"/>
      <c r="B546" s="692" t="s">
        <v>2271</v>
      </c>
      <c r="C546" s="976">
        <f>VLOOKUP(G546,G1:G4:F1:F4,2,TRUE)</f>
        <v>0</v>
      </c>
      <c r="D546" s="792"/>
      <c r="E546" s="311">
        <v>3</v>
      </c>
      <c r="F546" s="340"/>
      <c r="G546" s="968" t="str">
        <f>'Pervade Export'!C169</f>
        <v>No</v>
      </c>
      <c r="H546" s="840" t="s">
        <v>2272</v>
      </c>
      <c r="I546" s="841"/>
      <c r="J546" s="841"/>
      <c r="K546" s="841"/>
      <c r="L546" s="1027"/>
      <c r="M546" s="1000" t="str">
        <f>'Pervade Export'!B169</f>
        <v>No - not formally or fully.</v>
      </c>
      <c r="N546" s="969" t="str">
        <f>'Pervade Export'!E169</f>
        <v>N/A</v>
      </c>
    </row>
    <row r="547" spans="1:14" ht="90.75" thickBot="1">
      <c r="A547" s="1155"/>
      <c r="B547" s="692" t="s">
        <v>2273</v>
      </c>
      <c r="C547" s="976">
        <f>VLOOKUP(G547,G1:G4:F1:F4,2,TRUE)</f>
        <v>0</v>
      </c>
      <c r="D547" s="792"/>
      <c r="E547" s="311">
        <v>4</v>
      </c>
      <c r="F547" s="340"/>
      <c r="G547" s="968" t="str">
        <f>'Pervade Export'!C170</f>
        <v>No</v>
      </c>
      <c r="H547" s="840" t="s">
        <v>2274</v>
      </c>
      <c r="I547" s="841"/>
      <c r="J547" s="841"/>
      <c r="K547" s="841"/>
      <c r="L547" s="1027"/>
      <c r="M547" s="1000" t="str">
        <f>'Pervade Export'!B170</f>
        <v>No, this is still in draft within the BCP documentation for departments</v>
      </c>
      <c r="N547" s="969" t="str">
        <f>'Pervade Export'!E170</f>
        <v>N/A</v>
      </c>
    </row>
    <row r="548" spans="1:14" ht="105.75" thickBot="1">
      <c r="A548" s="1155"/>
      <c r="B548" s="213" t="s">
        <v>2275</v>
      </c>
      <c r="C548" s="975">
        <f>VLOOKUP(G548,G1:G4:F1:F4,2,TRUE)</f>
        <v>0</v>
      </c>
      <c r="D548" s="323">
        <f>SUM(C544:C548)/100</f>
        <v>1</v>
      </c>
      <c r="E548" s="312">
        <v>5</v>
      </c>
      <c r="F548" s="340"/>
      <c r="G548" s="978" t="str">
        <f>'Pervade Export'!C171</f>
        <v>No</v>
      </c>
      <c r="H548" s="842" t="s">
        <v>2276</v>
      </c>
      <c r="I548" s="843"/>
      <c r="J548" s="843"/>
      <c r="K548" s="843"/>
      <c r="L548" s="1027"/>
      <c r="M548" s="1000" t="str">
        <f>'Pervade Export'!B171</f>
        <v xml:space="preserve">No, training still required off the back of the BCP documentation </v>
      </c>
      <c r="N548" s="969" t="str">
        <f>'Pervade Export'!E171</f>
        <v>N/A</v>
      </c>
    </row>
    <row r="549" spans="1:14" ht="15.75" thickBot="1">
      <c r="A549" s="1083" t="s">
        <v>1266</v>
      </c>
      <c r="B549" s="1084"/>
      <c r="C549" s="274"/>
      <c r="D549" s="274"/>
      <c r="E549" s="1142"/>
      <c r="F549" s="1143"/>
      <c r="G549" s="1143"/>
      <c r="H549" s="1143"/>
      <c r="I549" s="1143"/>
      <c r="J549" s="1143"/>
      <c r="K549" s="1143"/>
      <c r="L549" s="1144"/>
      <c r="M549" s="1143"/>
      <c r="N549" s="1145"/>
    </row>
    <row r="550" spans="1:14" ht="30.75" thickBot="1">
      <c r="A550" s="1148" t="s">
        <v>1267</v>
      </c>
      <c r="B550" s="1149"/>
      <c r="C550" s="275"/>
      <c r="D550" s="275"/>
      <c r="E550" s="349" t="s">
        <v>1436</v>
      </c>
      <c r="F550" s="341"/>
      <c r="G550" s="685" t="s">
        <v>1437</v>
      </c>
      <c r="H550" s="342" t="s">
        <v>1438</v>
      </c>
      <c r="I550" s="343" t="s">
        <v>1439</v>
      </c>
      <c r="J550" s="344" t="s">
        <v>1440</v>
      </c>
      <c r="K550" s="343" t="s">
        <v>1441</v>
      </c>
      <c r="L550" s="345" t="s">
        <v>1442</v>
      </c>
      <c r="M550" s="998" t="s">
        <v>1443</v>
      </c>
      <c r="N550" s="998" t="s">
        <v>1444</v>
      </c>
    </row>
    <row r="551" spans="1:14" ht="90.75" thickBot="1">
      <c r="A551" s="88" t="s">
        <v>743</v>
      </c>
      <c r="B551" s="691" t="s">
        <v>2277</v>
      </c>
      <c r="C551" s="118">
        <f>VLOOKUP(G551,G1:G4:F1:F4,2,TRUE)</f>
        <v>100</v>
      </c>
      <c r="D551" s="324">
        <f>SUM(C551)/100</f>
        <v>1</v>
      </c>
      <c r="E551" s="309" t="s">
        <v>2278</v>
      </c>
      <c r="F551" s="340"/>
      <c r="G551" s="309" t="str">
        <f>'Pervade Export'!C172</f>
        <v>Yes</v>
      </c>
      <c r="H551" s="840" t="s">
        <v>2279</v>
      </c>
      <c r="I551" s="841"/>
      <c r="J551" s="841"/>
      <c r="K551" s="841"/>
      <c r="L551" s="1027"/>
      <c r="M551" s="1000" t="str">
        <f>'Pervade Export'!B172</f>
        <v>Yes, Staff are trained to respond to backup restores</v>
      </c>
      <c r="N551" s="969" t="str">
        <f>'Pervade Export'!E172</f>
        <v>N/A</v>
      </c>
    </row>
    <row r="552" spans="1:14" ht="90.75" thickBot="1">
      <c r="A552" s="1154" t="s">
        <v>748</v>
      </c>
      <c r="B552" s="697" t="s">
        <v>2280</v>
      </c>
      <c r="C552" s="975">
        <f>VLOOKUP(G552,G1:G4:F1:F4,2,TRUE)</f>
        <v>100</v>
      </c>
      <c r="D552" s="791"/>
      <c r="E552" s="348" t="s">
        <v>2281</v>
      </c>
      <c r="F552" s="340"/>
      <c r="G552" s="978" t="str">
        <f>'Pervade Export'!C173</f>
        <v>Yes</v>
      </c>
      <c r="H552" s="840" t="s">
        <v>2282</v>
      </c>
      <c r="I552" s="841"/>
      <c r="J552" s="841"/>
      <c r="K552" s="841"/>
      <c r="L552" s="1027"/>
      <c r="M552" s="1000" t="str">
        <f>'Pervade Export'!B173</f>
        <v>Yes, review in security review quarterly</v>
      </c>
      <c r="N552" s="969" t="str">
        <f>'Pervade Export'!E173</f>
        <v>N/A</v>
      </c>
    </row>
    <row r="553" spans="1:14" ht="90.75" thickBot="1">
      <c r="A553" s="1155"/>
      <c r="B553" s="692" t="s">
        <v>2283</v>
      </c>
      <c r="C553" s="975">
        <f>VLOOKUP(G553,G1:G4:F1:F4,2,TRUE)</f>
        <v>0</v>
      </c>
      <c r="D553" s="792"/>
      <c r="E553" s="311">
        <v>2</v>
      </c>
      <c r="F553" s="340"/>
      <c r="G553" s="978" t="str">
        <f>'Pervade Export'!C174</f>
        <v>No</v>
      </c>
      <c r="H553" s="840" t="s">
        <v>2284</v>
      </c>
      <c r="I553" s="841"/>
      <c r="J553" s="841"/>
      <c r="K553" s="841"/>
      <c r="L553" s="1027"/>
      <c r="M553" s="1000" t="str">
        <f>'Pervade Export'!B174</f>
        <v>No, not formally, draft needs approved</v>
      </c>
      <c r="N553" s="969" t="str">
        <f>'Pervade Export'!E174</f>
        <v>N/A</v>
      </c>
    </row>
    <row r="554" spans="1:14" ht="105.75" thickBot="1">
      <c r="A554" s="1155"/>
      <c r="B554" s="692" t="s">
        <v>2285</v>
      </c>
      <c r="C554" s="975">
        <f>VLOOKUP(G554,G1:G4:F1:F4,2,TRUE)</f>
        <v>0</v>
      </c>
      <c r="D554" s="792"/>
      <c r="E554" s="311">
        <v>3</v>
      </c>
      <c r="F554" s="340"/>
      <c r="G554" s="978" t="str">
        <f>'Pervade Export'!C175</f>
        <v>No</v>
      </c>
      <c r="H554" s="840" t="s">
        <v>2286</v>
      </c>
      <c r="I554" s="841"/>
      <c r="J554" s="841"/>
      <c r="K554" s="841"/>
      <c r="L554" s="1027"/>
      <c r="M554" s="1000" t="str">
        <f>'Pervade Export'!B175</f>
        <v>No, not formally, draft needs approved</v>
      </c>
      <c r="N554" s="969" t="str">
        <f>'Pervade Export'!E175</f>
        <v>N/A</v>
      </c>
    </row>
    <row r="555" spans="1:14" ht="90.75" thickBot="1">
      <c r="A555" s="1155"/>
      <c r="B555" s="692" t="s">
        <v>2287</v>
      </c>
      <c r="C555" s="975">
        <f>VLOOKUP(G555,G1:G4:F1:F4,2,TRUE)</f>
        <v>0</v>
      </c>
      <c r="D555" s="792"/>
      <c r="E555" s="311">
        <v>4</v>
      </c>
      <c r="F555" s="340"/>
      <c r="G555" s="978" t="str">
        <f>'Pervade Export'!C176</f>
        <v>No</v>
      </c>
      <c r="H555" s="840" t="s">
        <v>2288</v>
      </c>
      <c r="I555" s="841"/>
      <c r="J555" s="841"/>
      <c r="K555" s="841"/>
      <c r="L555" s="1027"/>
      <c r="M555" s="1000" t="str">
        <f>'Pervade Export'!B176</f>
        <v>No, not formally, draft needs approved</v>
      </c>
      <c r="N555" s="969" t="str">
        <f>'Pervade Export'!E176</f>
        <v>N/A</v>
      </c>
    </row>
    <row r="556" spans="1:14" ht="90.75" thickBot="1">
      <c r="A556" s="1155"/>
      <c r="B556" s="692" t="s">
        <v>2289</v>
      </c>
      <c r="C556" s="975">
        <f>VLOOKUP(G556,G1:G4:F1:F4,2,TRUE)</f>
        <v>0</v>
      </c>
      <c r="D556" s="792"/>
      <c r="E556" s="312">
        <v>5</v>
      </c>
      <c r="F556" s="340"/>
      <c r="G556" s="978" t="str">
        <f>'Pervade Export'!C177</f>
        <v>No</v>
      </c>
      <c r="H556" s="840" t="s">
        <v>2290</v>
      </c>
      <c r="I556" s="841"/>
      <c r="J556" s="841"/>
      <c r="K556" s="841"/>
      <c r="L556" s="1027"/>
      <c r="M556" s="1000" t="str">
        <f>'Pervade Export'!B177</f>
        <v>No, not formally, draft needs approved</v>
      </c>
      <c r="N556" s="969" t="str">
        <f>'Pervade Export'!E177</f>
        <v>N/A</v>
      </c>
    </row>
    <row r="557" spans="1:14" ht="120.75" thickBot="1">
      <c r="A557" s="1155"/>
      <c r="B557" s="213" t="s">
        <v>2291</v>
      </c>
      <c r="C557" s="975">
        <f>VLOOKUP(G557,G1:G4:F1:F4,2,TRUE)</f>
        <v>0</v>
      </c>
      <c r="D557" s="323">
        <f>SUM(C552:C557)/100</f>
        <v>1</v>
      </c>
      <c r="E557" s="312">
        <v>6</v>
      </c>
      <c r="F557" s="340"/>
      <c r="G557" s="978" t="str">
        <f>'Pervade Export'!C178</f>
        <v>No</v>
      </c>
      <c r="H557" s="842" t="s">
        <v>2292</v>
      </c>
      <c r="I557" s="843"/>
      <c r="J557" s="843"/>
      <c r="K557" s="843"/>
      <c r="L557" s="1027"/>
      <c r="M557" s="1000" t="str">
        <f>'Pervade Export'!B178</f>
        <v>No, not formally, draft needs approved</v>
      </c>
      <c r="N557" s="969" t="str">
        <f>'Pervade Export'!E178</f>
        <v>N/A</v>
      </c>
    </row>
    <row r="558" spans="1:14" ht="15.75" thickBot="1">
      <c r="A558" s="1083" t="s">
        <v>2293</v>
      </c>
      <c r="B558" s="1084"/>
      <c r="C558" s="274"/>
      <c r="D558" s="274"/>
      <c r="E558" s="1142"/>
      <c r="F558" s="1143"/>
      <c r="G558" s="1143"/>
      <c r="H558" s="1143"/>
      <c r="I558" s="1143"/>
      <c r="J558" s="1143"/>
      <c r="K558" s="1143"/>
      <c r="L558" s="1144"/>
      <c r="M558" s="1143"/>
      <c r="N558" s="1145"/>
    </row>
    <row r="559" spans="1:14" ht="30.75" thickBot="1">
      <c r="A559" s="1148" t="s">
        <v>1276</v>
      </c>
      <c r="B559" s="1149"/>
      <c r="C559" s="275"/>
      <c r="D559" s="275"/>
      <c r="E559" s="349" t="s">
        <v>1436</v>
      </c>
      <c r="F559" s="341"/>
      <c r="G559" s="685" t="s">
        <v>1437</v>
      </c>
      <c r="H559" s="342" t="s">
        <v>1438</v>
      </c>
      <c r="I559" s="343" t="s">
        <v>1439</v>
      </c>
      <c r="J559" s="344" t="s">
        <v>1440</v>
      </c>
      <c r="K559" s="343" t="s">
        <v>1441</v>
      </c>
      <c r="L559" s="345" t="s">
        <v>1442</v>
      </c>
      <c r="M559" s="998" t="s">
        <v>1443</v>
      </c>
      <c r="N559" s="998" t="s">
        <v>1444</v>
      </c>
    </row>
    <row r="560" spans="1:14" ht="90.75" thickBot="1">
      <c r="A560" s="1150" t="s">
        <v>743</v>
      </c>
      <c r="B560" s="691" t="s">
        <v>2294</v>
      </c>
      <c r="C560" s="266">
        <f>VLOOKUP(G560,G1:G4:F1:F4,2,TRUE)</f>
        <v>100</v>
      </c>
      <c r="D560" s="791"/>
      <c r="E560" s="353" t="s">
        <v>2295</v>
      </c>
      <c r="F560" s="340"/>
      <c r="G560" s="353" t="str">
        <f>'Pervade Export'!C179</f>
        <v>Yes</v>
      </c>
      <c r="H560" s="840" t="s">
        <v>2296</v>
      </c>
      <c r="I560" s="841"/>
      <c r="J560" s="841"/>
      <c r="K560" s="841"/>
      <c r="L560" s="1027"/>
      <c r="M560" s="1000" t="str">
        <f>'Pervade Export'!B179</f>
        <v>Yes, documented in the BCP documents and Information Asset Register has vital record indicator</v>
      </c>
      <c r="N560" s="969" t="str">
        <f>'Pervade Export'!E179</f>
        <v>N/A</v>
      </c>
    </row>
    <row r="561" spans="1:14" ht="90.75" thickBot="1">
      <c r="A561" s="1156"/>
      <c r="B561" s="695" t="s">
        <v>2297</v>
      </c>
      <c r="C561" s="266">
        <f>VLOOKUP(G561,G1:G4:F1:F4,2,TRUE)</f>
        <v>0</v>
      </c>
      <c r="D561" s="322">
        <f>SUM(C560:C561)/100</f>
        <v>1</v>
      </c>
      <c r="E561" s="352">
        <v>2</v>
      </c>
      <c r="F561" s="340"/>
      <c r="G561" s="353" t="str">
        <f>'Pervade Export'!C180</f>
        <v>No</v>
      </c>
      <c r="H561" s="840" t="s">
        <v>2298</v>
      </c>
      <c r="I561" s="841"/>
      <c r="J561" s="841"/>
      <c r="K561" s="841"/>
      <c r="L561" s="1027"/>
      <c r="M561" s="1000">
        <f>'Pervade Export'!B180</f>
        <v>0</v>
      </c>
      <c r="N561" s="969" t="str">
        <f>'Pervade Export'!E180</f>
        <v>N/A</v>
      </c>
    </row>
    <row r="562" spans="1:14" ht="90.75" thickBot="1">
      <c r="A562" s="1154" t="s">
        <v>748</v>
      </c>
      <c r="B562" s="697" t="s">
        <v>2299</v>
      </c>
      <c r="C562" s="976">
        <f>VLOOKUP(G562,G1:G4:F1:F4,2,TRUE)</f>
        <v>100</v>
      </c>
      <c r="D562" s="791"/>
      <c r="E562" s="348" t="s">
        <v>2300</v>
      </c>
      <c r="F562" s="340"/>
      <c r="G562" s="968" t="str">
        <f>'Pervade Export'!C181</f>
        <v>Yes</v>
      </c>
      <c r="H562" s="840" t="s">
        <v>2301</v>
      </c>
      <c r="I562" s="841"/>
      <c r="J562" s="841"/>
      <c r="K562" s="841"/>
      <c r="L562" s="1027"/>
      <c r="M562" s="1000" t="str">
        <f>'Pervade Export'!B181</f>
        <v xml:space="preserve"> DPIA procedures, screening processes, templates.  </v>
      </c>
      <c r="N562" s="969" t="str">
        <f>'Pervade Export'!E181</f>
        <v>N/A</v>
      </c>
    </row>
    <row r="563" spans="1:14" ht="90.75" thickBot="1">
      <c r="A563" s="1155"/>
      <c r="B563" s="213" t="s">
        <v>2302</v>
      </c>
      <c r="C563" s="975">
        <f>VLOOKUP(G563,G1:G4:F1:F4,2,TRUE)</f>
        <v>100</v>
      </c>
      <c r="D563" s="323">
        <f>SUM(C562:C563)/100</f>
        <v>2</v>
      </c>
      <c r="E563" s="312">
        <v>2</v>
      </c>
      <c r="F563" s="340"/>
      <c r="G563" s="978" t="str">
        <f>'Pervade Export'!C182</f>
        <v>Yes</v>
      </c>
      <c r="H563" s="842" t="s">
        <v>2303</v>
      </c>
      <c r="I563" s="843"/>
      <c r="J563" s="843"/>
      <c r="K563" s="843"/>
      <c r="L563" s="1027"/>
      <c r="M563" s="1000" t="str">
        <f>'Pervade Export'!B182</f>
        <v xml:space="preserve"> Review scheduled annually or when there is a change</v>
      </c>
      <c r="N563" s="969" t="str">
        <f>'Pervade Export'!E182</f>
        <v>N/A</v>
      </c>
    </row>
    <row r="564" spans="1:14" ht="15.75" thickBot="1">
      <c r="A564" s="1083" t="s">
        <v>1281</v>
      </c>
      <c r="B564" s="1084"/>
      <c r="C564" s="274"/>
      <c r="D564" s="274"/>
      <c r="E564" s="1142"/>
      <c r="F564" s="1143"/>
      <c r="G564" s="1143"/>
      <c r="H564" s="1143"/>
      <c r="I564" s="1143"/>
      <c r="J564" s="1143"/>
      <c r="K564" s="1143"/>
      <c r="L564" s="1144"/>
      <c r="M564" s="1143"/>
      <c r="N564" s="1145"/>
    </row>
    <row r="565" spans="1:14" ht="30.75" thickBot="1">
      <c r="A565" s="1148" t="s">
        <v>1282</v>
      </c>
      <c r="B565" s="1149"/>
      <c r="C565" s="275"/>
      <c r="D565" s="275"/>
      <c r="E565" s="349" t="s">
        <v>1436</v>
      </c>
      <c r="F565" s="341"/>
      <c r="G565" s="685" t="s">
        <v>1437</v>
      </c>
      <c r="H565" s="342" t="s">
        <v>1438</v>
      </c>
      <c r="I565" s="343" t="s">
        <v>1439</v>
      </c>
      <c r="J565" s="344" t="s">
        <v>1440</v>
      </c>
      <c r="K565" s="343" t="s">
        <v>1441</v>
      </c>
      <c r="L565" s="345" t="s">
        <v>1442</v>
      </c>
      <c r="M565" s="998" t="s">
        <v>1443</v>
      </c>
      <c r="N565" s="998" t="s">
        <v>1444</v>
      </c>
    </row>
    <row r="566" spans="1:14" ht="120.75" thickBot="1">
      <c r="A566" s="88" t="s">
        <v>743</v>
      </c>
      <c r="B566" s="686" t="s">
        <v>2304</v>
      </c>
      <c r="C566" s="118">
        <f>VLOOKUP(G566,G1:G4:F1:F4,2,TRUE)</f>
        <v>0</v>
      </c>
      <c r="D566" s="324">
        <f>SUM(C566)/100</f>
        <v>0</v>
      </c>
      <c r="E566" s="309" t="s">
        <v>2305</v>
      </c>
      <c r="F566" s="340"/>
      <c r="G566" s="309" t="str">
        <f>'Pervade Export'!C183</f>
        <v>No</v>
      </c>
      <c r="H566" s="840" t="s">
        <v>2306</v>
      </c>
      <c r="I566" s="841"/>
      <c r="J566" s="841"/>
      <c r="K566" s="841"/>
      <c r="L566" s="1027"/>
      <c r="M566" s="1000">
        <f>'Pervade Export'!B183</f>
        <v>0</v>
      </c>
      <c r="N566" s="969" t="str">
        <f>'Pervade Export'!E183</f>
        <v>N/A</v>
      </c>
    </row>
    <row r="567" spans="1:14" ht="120.75" thickBot="1">
      <c r="A567" s="1155" t="s">
        <v>748</v>
      </c>
      <c r="B567" s="692" t="s">
        <v>2307</v>
      </c>
      <c r="C567" s="975">
        <f>VLOOKUP(G567,G1:G4:F1:F4,2,TRUE)</f>
        <v>0</v>
      </c>
      <c r="D567" s="861"/>
      <c r="E567" s="348" t="s">
        <v>2308</v>
      </c>
      <c r="F567" s="340"/>
      <c r="G567" s="978" t="str">
        <f>'Pervade Export'!C184</f>
        <v>No</v>
      </c>
      <c r="H567" s="840" t="s">
        <v>2309</v>
      </c>
      <c r="I567" s="841"/>
      <c r="J567" s="841"/>
      <c r="K567" s="841"/>
      <c r="L567" s="1027"/>
      <c r="M567" s="1000">
        <f>'Pervade Export'!B184</f>
        <v>0</v>
      </c>
      <c r="N567" s="969" t="str">
        <f>'Pervade Export'!E184</f>
        <v>N/A</v>
      </c>
    </row>
    <row r="568" spans="1:14" ht="135.75" thickBot="1">
      <c r="A568" s="1155"/>
      <c r="B568" s="692" t="s">
        <v>2310</v>
      </c>
      <c r="C568" s="975">
        <f>VLOOKUP(G568,G1:G4:F1:F4,2,TRUE)</f>
        <v>0</v>
      </c>
      <c r="D568" s="792"/>
      <c r="E568" s="311">
        <v>2</v>
      </c>
      <c r="F568" s="340"/>
      <c r="G568" s="978" t="str">
        <f>'Pervade Export'!C185</f>
        <v>No</v>
      </c>
      <c r="H568" s="840" t="s">
        <v>2311</v>
      </c>
      <c r="I568" s="841"/>
      <c r="J568" s="841"/>
      <c r="K568" s="841"/>
      <c r="L568" s="1027"/>
      <c r="M568" s="1000" t="str">
        <f>'Pervade Export'!B185</f>
        <v>No, needs added to the IT BCP</v>
      </c>
      <c r="N568" s="969" t="str">
        <f>'Pervade Export'!E185</f>
        <v>N/A</v>
      </c>
    </row>
    <row r="569" spans="1:14" ht="135.75" thickBot="1">
      <c r="A569" s="1155"/>
      <c r="B569" s="692" t="s">
        <v>2312</v>
      </c>
      <c r="C569" s="975">
        <f>VLOOKUP(G569,G1:G4:F1:F4,2,TRUE)</f>
        <v>0</v>
      </c>
      <c r="D569" s="792"/>
      <c r="E569" s="311">
        <v>3</v>
      </c>
      <c r="F569" s="340"/>
      <c r="G569" s="978" t="str">
        <f>'Pervade Export'!C186</f>
        <v>No</v>
      </c>
      <c r="H569" s="840" t="s">
        <v>2313</v>
      </c>
      <c r="I569" s="841"/>
      <c r="J569" s="841"/>
      <c r="K569" s="841"/>
      <c r="L569" s="1027"/>
      <c r="M569" s="1000" t="str">
        <f>'Pervade Export'!B186</f>
        <v xml:space="preserve">No, Unknown where this is </v>
      </c>
      <c r="N569" s="969" t="str">
        <f>'Pervade Export'!E186</f>
        <v>N/A</v>
      </c>
    </row>
    <row r="570" spans="1:14" ht="90.75" thickBot="1">
      <c r="A570" s="1155"/>
      <c r="B570" s="692" t="s">
        <v>2314</v>
      </c>
      <c r="C570" s="975">
        <f>VLOOKUP(G570,G1:G4:F1:F4,2,TRUE)</f>
        <v>0</v>
      </c>
      <c r="D570" s="792"/>
      <c r="E570" s="311">
        <v>4</v>
      </c>
      <c r="F570" s="340"/>
      <c r="G570" s="978" t="str">
        <f>'Pervade Export'!C187</f>
        <v>No</v>
      </c>
      <c r="H570" s="840" t="s">
        <v>2315</v>
      </c>
      <c r="I570" s="841"/>
      <c r="J570" s="841"/>
      <c r="K570" s="841"/>
      <c r="L570" s="1027"/>
      <c r="M570" s="1000" t="str">
        <f>'Pervade Export'!B187</f>
        <v>No, possibly BCP documentation which is in draft</v>
      </c>
      <c r="N570" s="969" t="str">
        <f>'Pervade Export'!E187</f>
        <v>N/A</v>
      </c>
    </row>
    <row r="571" spans="1:14" ht="90.75" thickBot="1">
      <c r="A571" s="1155"/>
      <c r="B571" s="692" t="s">
        <v>2316</v>
      </c>
      <c r="C571" s="975">
        <f>VLOOKUP(G571,G1:G4:F1:F4,2,TRUE)</f>
        <v>0</v>
      </c>
      <c r="D571" s="792"/>
      <c r="E571" s="311">
        <v>5</v>
      </c>
      <c r="F571" s="340"/>
      <c r="G571" s="978" t="str">
        <f>'Pervade Export'!C188</f>
        <v>No</v>
      </c>
      <c r="H571" s="840" t="s">
        <v>2317</v>
      </c>
      <c r="I571" s="841"/>
      <c r="J571" s="841"/>
      <c r="K571" s="841"/>
      <c r="L571" s="1027"/>
      <c r="M571" s="1000" t="str">
        <f>'Pervade Export'!B188</f>
        <v>No, possibly BCP documentation which is in draft</v>
      </c>
      <c r="N571" s="969" t="str">
        <f>'Pervade Export'!E188</f>
        <v>N/A</v>
      </c>
    </row>
    <row r="572" spans="1:14" ht="90.75" thickBot="1">
      <c r="A572" s="1155"/>
      <c r="B572" s="692" t="s">
        <v>2318</v>
      </c>
      <c r="C572" s="975">
        <f>VLOOKUP(G572,G1:G4:F1:F4,2,TRUE)</f>
        <v>0</v>
      </c>
      <c r="D572" s="792"/>
      <c r="E572" s="311">
        <v>6</v>
      </c>
      <c r="F572" s="340"/>
      <c r="G572" s="978" t="str">
        <f>'Pervade Export'!C189</f>
        <v>No</v>
      </c>
      <c r="H572" s="840" t="s">
        <v>2319</v>
      </c>
      <c r="I572" s="841"/>
      <c r="J572" s="841"/>
      <c r="K572" s="841"/>
      <c r="L572" s="1027"/>
      <c r="M572" s="1000" t="str">
        <f>'Pervade Export'!B189</f>
        <v>No, possibly BCP documentation which is in draft</v>
      </c>
      <c r="N572" s="969" t="str">
        <f>'Pervade Export'!E189</f>
        <v>N/A</v>
      </c>
    </row>
    <row r="573" spans="1:14" ht="90.75" thickBot="1">
      <c r="A573" s="1155"/>
      <c r="B573" s="213" t="s">
        <v>2320</v>
      </c>
      <c r="C573" s="975">
        <f>VLOOKUP(G573,G1:G4:F1:F4,2,TRUE)</f>
        <v>0</v>
      </c>
      <c r="D573" s="323">
        <f>SUM(C567:C573)/100</f>
        <v>0</v>
      </c>
      <c r="E573" s="312">
        <v>7</v>
      </c>
      <c r="F573" s="340"/>
      <c r="G573" s="978" t="str">
        <f>'Pervade Export'!C190</f>
        <v>No</v>
      </c>
      <c r="H573" s="842" t="s">
        <v>2321</v>
      </c>
      <c r="I573" s="843"/>
      <c r="J573" s="843"/>
      <c r="K573" s="843"/>
      <c r="L573" s="1027"/>
      <c r="M573" s="1000" t="str">
        <f>'Pervade Export'!B190</f>
        <v>No, possibly BCP documentation which is in draft</v>
      </c>
      <c r="N573" s="969" t="str">
        <f>'Pervade Export'!E190</f>
        <v>N/A</v>
      </c>
    </row>
    <row r="574" spans="1:14" ht="15.75" thickBot="1">
      <c r="A574" s="279"/>
      <c r="B574" s="280"/>
      <c r="C574" s="281"/>
      <c r="D574" s="281"/>
      <c r="E574" s="1130"/>
      <c r="F574" s="1131"/>
      <c r="G574" s="1131"/>
      <c r="H574" s="1131"/>
      <c r="I574" s="1131"/>
      <c r="J574" s="1131"/>
      <c r="K574" s="1131"/>
      <c r="L574" s="1132"/>
      <c r="M574" s="1131"/>
      <c r="N574" s="1133"/>
    </row>
    <row r="575" spans="1:14" ht="18.75" thickBot="1">
      <c r="A575" s="1160" t="s">
        <v>1291</v>
      </c>
      <c r="B575" s="1161"/>
      <c r="C575" s="291"/>
      <c r="D575" s="291"/>
      <c r="E575" s="1134"/>
      <c r="F575" s="1135"/>
      <c r="G575" s="1135"/>
      <c r="H575" s="1135"/>
      <c r="I575" s="1135"/>
      <c r="J575" s="1135"/>
      <c r="K575" s="1135"/>
      <c r="L575" s="1136"/>
      <c r="M575" s="1135"/>
      <c r="N575" s="1137"/>
    </row>
    <row r="576" spans="1:14">
      <c r="A576" s="1152" t="s">
        <v>1292</v>
      </c>
      <c r="B576" s="1153"/>
      <c r="C576" s="263"/>
      <c r="D576" s="263"/>
      <c r="E576" s="1134"/>
      <c r="F576" s="1135"/>
      <c r="G576" s="1135"/>
      <c r="H576" s="1135"/>
      <c r="I576" s="1135"/>
      <c r="J576" s="1135"/>
      <c r="K576" s="1135"/>
      <c r="L576" s="1136"/>
      <c r="M576" s="1135"/>
      <c r="N576" s="1137"/>
    </row>
    <row r="577" spans="1:14" ht="15.75" thickBot="1">
      <c r="A577" s="1146" t="s">
        <v>1293</v>
      </c>
      <c r="B577" s="1147"/>
      <c r="C577" s="282"/>
      <c r="D577" s="282"/>
      <c r="E577" s="1134"/>
      <c r="F577" s="1135"/>
      <c r="G577" s="1135"/>
      <c r="H577" s="1135"/>
      <c r="I577" s="1135"/>
      <c r="J577" s="1135"/>
      <c r="K577" s="1135"/>
      <c r="L577" s="1136"/>
      <c r="M577" s="1135"/>
      <c r="N577" s="1137"/>
    </row>
    <row r="578" spans="1:14" ht="15.75" thickBot="1">
      <c r="A578" s="1083" t="s">
        <v>1294</v>
      </c>
      <c r="B578" s="1084"/>
      <c r="C578" s="274"/>
      <c r="D578" s="274"/>
      <c r="E578" s="1138"/>
      <c r="F578" s="1139"/>
      <c r="G578" s="1139"/>
      <c r="H578" s="1139"/>
      <c r="I578" s="1139"/>
      <c r="J578" s="1139"/>
      <c r="K578" s="1139"/>
      <c r="L578" s="1140"/>
      <c r="M578" s="1139"/>
      <c r="N578" s="1141"/>
    </row>
    <row r="579" spans="1:14" ht="30.75" thickBot="1">
      <c r="A579" s="1148" t="s">
        <v>1295</v>
      </c>
      <c r="B579" s="1149"/>
      <c r="C579" s="275"/>
      <c r="D579" s="275"/>
      <c r="E579" s="349" t="s">
        <v>1436</v>
      </c>
      <c r="F579" s="341"/>
      <c r="G579" s="685" t="s">
        <v>1437</v>
      </c>
      <c r="H579" s="342" t="s">
        <v>1438</v>
      </c>
      <c r="I579" s="343" t="s">
        <v>1439</v>
      </c>
      <c r="J579" s="344" t="s">
        <v>1440</v>
      </c>
      <c r="K579" s="343" t="s">
        <v>1441</v>
      </c>
      <c r="L579" s="345" t="s">
        <v>1442</v>
      </c>
      <c r="M579" s="998" t="s">
        <v>1443</v>
      </c>
      <c r="N579" s="998" t="s">
        <v>1444</v>
      </c>
    </row>
    <row r="580" spans="1:14" ht="150.75" thickBot="1">
      <c r="A580" s="1151" t="s">
        <v>743</v>
      </c>
      <c r="B580" s="695" t="s">
        <v>2322</v>
      </c>
      <c r="C580" s="292">
        <f>VLOOKUP(G580,G1:G4:F1:F4,2,TRUE)</f>
        <v>100</v>
      </c>
      <c r="D580" s="861"/>
      <c r="E580" s="353" t="s">
        <v>2323</v>
      </c>
      <c r="F580" s="340"/>
      <c r="G580" s="353" t="str">
        <f>'Pervade Export'!C191</f>
        <v>Yes</v>
      </c>
      <c r="H580" s="840" t="s">
        <v>2324</v>
      </c>
      <c r="I580" s="841"/>
      <c r="J580" s="841"/>
      <c r="K580" s="841"/>
      <c r="L580" s="1027"/>
      <c r="M580" s="1000" t="str">
        <f>'Pervade Export'!B191</f>
        <v>Yes, Disclosure Scotland background checks. PVG (Protecting Vulnerable Group) checked.</v>
      </c>
      <c r="N580" s="969" t="str">
        <f>'Pervade Export'!E191</f>
        <v>N/A</v>
      </c>
    </row>
    <row r="581" spans="1:14" ht="210.75" thickBot="1">
      <c r="A581" s="1151"/>
      <c r="B581" s="699" t="s">
        <v>2325</v>
      </c>
      <c r="C581" s="292">
        <f>VLOOKUP(G581,G1:G4:F1:F4,2,TRUE)</f>
        <v>100</v>
      </c>
      <c r="D581" s="329">
        <f>SUM(C580:C581)/100</f>
        <v>2</v>
      </c>
      <c r="E581" s="400">
        <v>2</v>
      </c>
      <c r="F581" s="340"/>
      <c r="G581" s="353" t="str">
        <f>'Pervade Export'!C192</f>
        <v>Yes</v>
      </c>
      <c r="H581" s="842" t="s">
        <v>2326</v>
      </c>
      <c r="I581" s="843"/>
      <c r="J581" s="843"/>
      <c r="K581" s="843"/>
      <c r="L581" s="1030"/>
      <c r="M581" s="1000" t="str">
        <f>'Pervade Export'!B192</f>
        <v>Yes, HR look after contracts and terms and conditions with contractors.</v>
      </c>
      <c r="N581" s="969" t="str">
        <f>'Pervade Export'!E192</f>
        <v>N/A</v>
      </c>
    </row>
    <row r="582" spans="1:14" ht="30.75" thickBot="1">
      <c r="A582" s="788" t="s">
        <v>748</v>
      </c>
      <c r="B582" s="789" t="s">
        <v>775</v>
      </c>
      <c r="C582" s="790"/>
      <c r="D582" s="790">
        <f>SUM(C582)</f>
        <v>0</v>
      </c>
      <c r="E582" s="795" t="s">
        <v>2327</v>
      </c>
      <c r="F582" s="796"/>
      <c r="G582" s="798" t="s">
        <v>1483</v>
      </c>
      <c r="H582" s="852"/>
      <c r="I582" s="853"/>
      <c r="J582" s="853"/>
      <c r="K582" s="853"/>
      <c r="L582" s="1031"/>
      <c r="M582" s="1002"/>
      <c r="N582" s="1003"/>
    </row>
    <row r="583" spans="1:14" ht="15.75" thickBot="1">
      <c r="A583" s="1083" t="s">
        <v>1298</v>
      </c>
      <c r="B583" s="1084"/>
      <c r="C583" s="274"/>
      <c r="D583" s="274"/>
      <c r="E583" s="1142"/>
      <c r="F583" s="1143"/>
      <c r="G583" s="1143"/>
      <c r="H583" s="1143"/>
      <c r="I583" s="1143"/>
      <c r="J583" s="1143"/>
      <c r="K583" s="1143"/>
      <c r="L583" s="1144"/>
      <c r="M583" s="1143"/>
      <c r="N583" s="1145"/>
    </row>
    <row r="584" spans="1:14" ht="30.75" thickBot="1">
      <c r="A584" s="1148" t="s">
        <v>1299</v>
      </c>
      <c r="B584" s="1149"/>
      <c r="C584" s="275"/>
      <c r="D584" s="275"/>
      <c r="E584" s="349" t="s">
        <v>1436</v>
      </c>
      <c r="F584" s="341"/>
      <c r="G584" s="685" t="s">
        <v>1437</v>
      </c>
      <c r="H584" s="342" t="s">
        <v>1438</v>
      </c>
      <c r="I584" s="343" t="s">
        <v>1439</v>
      </c>
      <c r="J584" s="344" t="s">
        <v>1440</v>
      </c>
      <c r="K584" s="343" t="s">
        <v>1441</v>
      </c>
      <c r="L584" s="345" t="s">
        <v>1442</v>
      </c>
      <c r="M584" s="998" t="s">
        <v>1443</v>
      </c>
      <c r="N584" s="998" t="s">
        <v>1444</v>
      </c>
    </row>
    <row r="585" spans="1:14" ht="135.75" thickBot="1">
      <c r="A585" s="1151" t="s">
        <v>743</v>
      </c>
      <c r="B585" s="708" t="s">
        <v>2328</v>
      </c>
      <c r="C585" s="292">
        <f>VLOOKUP(G585,G1:G4:F1:F4,2,TRUE)</f>
        <v>100</v>
      </c>
      <c r="D585" s="861"/>
      <c r="E585" s="353" t="s">
        <v>2329</v>
      </c>
      <c r="F585" s="340"/>
      <c r="G585" s="353" t="str">
        <f>'Pervade Export'!C194</f>
        <v>Yes</v>
      </c>
      <c r="H585" s="840" t="s">
        <v>2330</v>
      </c>
      <c r="I585" s="841"/>
      <c r="J585" s="841"/>
      <c r="K585" s="841"/>
      <c r="L585" s="1027"/>
      <c r="M585" s="1000" t="str">
        <f>'Pervade Export'!B194</f>
        <v>Yes, HR staff induction process in place and for third parties.</v>
      </c>
      <c r="N585" s="969" t="str">
        <f>'Pervade Export'!E194</f>
        <v>N/A</v>
      </c>
    </row>
    <row r="586" spans="1:14" ht="150.75" thickBot="1">
      <c r="A586" s="1151"/>
      <c r="B586" s="705" t="s">
        <v>2331</v>
      </c>
      <c r="C586" s="292">
        <f>VLOOKUP(G586,G1:G4:F1:F4,2,TRUE)</f>
        <v>100</v>
      </c>
      <c r="D586" s="792"/>
      <c r="E586" s="351">
        <v>2</v>
      </c>
      <c r="F586" s="340"/>
      <c r="G586" s="353" t="str">
        <f>'Pervade Export'!C195</f>
        <v>Yes</v>
      </c>
      <c r="H586" s="840" t="s">
        <v>2332</v>
      </c>
      <c r="I586" s="841"/>
      <c r="J586" s="841"/>
      <c r="K586" s="841"/>
      <c r="L586" s="1027"/>
      <c r="M586" s="1000" t="str">
        <f>'Pervade Export'!B195</f>
        <v>Yes, HR staff induction process in place and for third parties.</v>
      </c>
      <c r="N586" s="969" t="str">
        <f>'Pervade Export'!E195</f>
        <v>N/A</v>
      </c>
    </row>
    <row r="587" spans="1:14" ht="120.75" thickBot="1">
      <c r="A587" s="1151"/>
      <c r="B587" s="88" t="s">
        <v>2333</v>
      </c>
      <c r="C587" s="871">
        <f>VLOOKUP(G587,G1:G4:F1:F4,2,TRUE)</f>
        <v>100</v>
      </c>
      <c r="D587" s="329">
        <f>SUM(C585:C587)/100</f>
        <v>3</v>
      </c>
      <c r="E587" s="352">
        <v>3</v>
      </c>
      <c r="F587" s="340"/>
      <c r="G587" s="353" t="str">
        <f>'Pervade Export'!C196</f>
        <v>Yes</v>
      </c>
      <c r="H587" s="840" t="s">
        <v>2334</v>
      </c>
      <c r="I587" s="841"/>
      <c r="J587" s="841"/>
      <c r="K587" s="841"/>
      <c r="L587" s="1027"/>
      <c r="M587" s="1000" t="str">
        <f>'Pervade Export'!B196</f>
        <v>Yes, HR staff induction process in place and for third parties.</v>
      </c>
      <c r="N587" s="969" t="str">
        <f>'Pervade Export'!E196</f>
        <v>N/A</v>
      </c>
    </row>
    <row r="588" spans="1:14" ht="135.75" thickBot="1">
      <c r="A588" s="1154" t="s">
        <v>748</v>
      </c>
      <c r="B588" s="697" t="s">
        <v>2335</v>
      </c>
      <c r="C588" s="976">
        <f>VLOOKUP(G588,G1:G4:F1:F4,2,TRUE)</f>
        <v>0</v>
      </c>
      <c r="D588" s="791"/>
      <c r="E588" s="348" t="s">
        <v>2336</v>
      </c>
      <c r="F588" s="340"/>
      <c r="G588" s="968" t="str">
        <f>'Pervade Export'!C197</f>
        <v>No</v>
      </c>
      <c r="H588" s="840" t="s">
        <v>2337</v>
      </c>
      <c r="I588" s="841"/>
      <c r="J588" s="841"/>
      <c r="K588" s="841"/>
      <c r="L588" s="1027"/>
      <c r="M588" s="1000">
        <f>'Pervade Export'!B197</f>
        <v>0</v>
      </c>
      <c r="N588" s="969" t="str">
        <f>'Pervade Export'!E197</f>
        <v>N/A</v>
      </c>
    </row>
    <row r="589" spans="1:14" ht="150.75" thickBot="1">
      <c r="A589" s="1155"/>
      <c r="B589" s="692" t="s">
        <v>2338</v>
      </c>
      <c r="C589" s="979">
        <f>VLOOKUP(G589,G1:G4:F1:F4,2,TRUE)</f>
        <v>100</v>
      </c>
      <c r="D589" s="792"/>
      <c r="E589" s="311">
        <v>2</v>
      </c>
      <c r="F589" s="340"/>
      <c r="G589" s="968" t="str">
        <f>'Pervade Export'!C198</f>
        <v>Yes</v>
      </c>
      <c r="H589" s="840" t="s">
        <v>2339</v>
      </c>
      <c r="I589" s="841"/>
      <c r="J589" s="841"/>
      <c r="K589" s="841"/>
      <c r="L589" s="1027"/>
      <c r="M589" s="1000" t="str">
        <f>'Pervade Export'!B198</f>
        <v>Yes, part of the leavers process</v>
      </c>
      <c r="N589" s="969" t="str">
        <f>'Pervade Export'!E198</f>
        <v>N/A</v>
      </c>
    </row>
    <row r="590" spans="1:14" ht="165.75" thickBot="1">
      <c r="A590" s="1155"/>
      <c r="B590" s="692" t="s">
        <v>2340</v>
      </c>
      <c r="C590" s="979">
        <f>VLOOKUP(G590,G1:G4:F1:F4,2,TRUE)</f>
        <v>100</v>
      </c>
      <c r="D590" s="792"/>
      <c r="E590" s="311">
        <v>3</v>
      </c>
      <c r="F590" s="340"/>
      <c r="G590" s="968" t="str">
        <f>'Pervade Export'!C199</f>
        <v>Yes</v>
      </c>
      <c r="H590" s="840" t="s">
        <v>2341</v>
      </c>
      <c r="I590" s="841"/>
      <c r="J590" s="841"/>
      <c r="K590" s="841"/>
      <c r="L590" s="1027"/>
      <c r="M590" s="1000" t="str">
        <f>'Pervade Export'!B199</f>
        <v>Yes, part of the leavers process</v>
      </c>
      <c r="N590" s="969" t="str">
        <f>'Pervade Export'!E199</f>
        <v>N/A</v>
      </c>
    </row>
    <row r="591" spans="1:14" ht="180.75" thickBot="1">
      <c r="A591" s="1155"/>
      <c r="B591" s="692" t="s">
        <v>2342</v>
      </c>
      <c r="C591" s="979">
        <f>VLOOKUP(G591,G1:G4:F1:F4,2,TRUE)</f>
        <v>100</v>
      </c>
      <c r="D591" s="792"/>
      <c r="E591" s="311">
        <v>4</v>
      </c>
      <c r="F591" s="340"/>
      <c r="G591" s="968" t="str">
        <f>'Pervade Export'!C200</f>
        <v>Yes</v>
      </c>
      <c r="H591" s="840" t="s">
        <v>2343</v>
      </c>
      <c r="I591" s="841"/>
      <c r="J591" s="841"/>
      <c r="K591" s="841"/>
      <c r="L591" s="1027"/>
      <c r="M591" s="1000" t="str">
        <f>'Pervade Export'!B200</f>
        <v>Defined in InfoSec policies and procedures.</v>
      </c>
      <c r="N591" s="969" t="str">
        <f>'Pervade Export'!E200</f>
        <v>N/A</v>
      </c>
    </row>
    <row r="592" spans="1:14" ht="150.75" thickBot="1">
      <c r="A592" s="1155"/>
      <c r="B592" s="692" t="s">
        <v>2344</v>
      </c>
      <c r="C592" s="979">
        <f>VLOOKUP(G592,G1:G4:F1:F4,2,TRUE)</f>
        <v>100</v>
      </c>
      <c r="D592" s="792"/>
      <c r="E592" s="311">
        <v>5</v>
      </c>
      <c r="F592" s="340"/>
      <c r="G592" s="968" t="str">
        <f>'Pervade Export'!C201</f>
        <v>Yes</v>
      </c>
      <c r="H592" s="840" t="s">
        <v>2345</v>
      </c>
      <c r="I592" s="841"/>
      <c r="J592" s="841"/>
      <c r="K592" s="841"/>
      <c r="L592" s="1027"/>
      <c r="M592" s="1000" t="str">
        <f>'Pervade Export'!B201</f>
        <v>Yes, defined in AUP and Group Policy</v>
      </c>
      <c r="N592" s="969" t="str">
        <f>'Pervade Export'!E201</f>
        <v>N/A</v>
      </c>
    </row>
    <row r="593" spans="1:14" ht="180.75" thickBot="1">
      <c r="A593" s="1155"/>
      <c r="B593" s="213" t="s">
        <v>2346</v>
      </c>
      <c r="C593" s="980">
        <f>VLOOKUP(G593,G1:G4:F1:F4,2,TRUE)</f>
        <v>100</v>
      </c>
      <c r="D593" s="323">
        <f>SUM(C588:C593)/100</f>
        <v>5</v>
      </c>
      <c r="E593" s="312">
        <v>6</v>
      </c>
      <c r="F593" s="340"/>
      <c r="G593" s="978" t="str">
        <f>'Pervade Export'!C202</f>
        <v>Yes</v>
      </c>
      <c r="H593" s="842" t="s">
        <v>2347</v>
      </c>
      <c r="I593" s="843"/>
      <c r="J593" s="843"/>
      <c r="K593" s="843"/>
      <c r="L593" s="1027"/>
      <c r="M593" s="1000" t="str">
        <f>'Pervade Export'!B202</f>
        <v>Yes, defined in AUP</v>
      </c>
      <c r="N593" s="969" t="str">
        <f>'Pervade Export'!E202</f>
        <v>N/A</v>
      </c>
    </row>
    <row r="594" spans="1:14" ht="15.75" thickBot="1">
      <c r="A594" s="1083" t="s">
        <v>1309</v>
      </c>
      <c r="B594" s="1084"/>
      <c r="C594" s="274"/>
      <c r="D594" s="274"/>
      <c r="E594" s="1142"/>
      <c r="F594" s="1143"/>
      <c r="G594" s="1143"/>
      <c r="H594" s="1143"/>
      <c r="I594" s="1143"/>
      <c r="J594" s="1143"/>
      <c r="K594" s="1143"/>
      <c r="L594" s="1144"/>
      <c r="M594" s="1143"/>
      <c r="N594" s="1145"/>
    </row>
    <row r="595" spans="1:14" ht="30.75" thickBot="1">
      <c r="A595" s="1148" t="s">
        <v>1310</v>
      </c>
      <c r="B595" s="1149"/>
      <c r="C595" s="275"/>
      <c r="D595" s="275"/>
      <c r="E595" s="349" t="s">
        <v>1436</v>
      </c>
      <c r="F595" s="341"/>
      <c r="G595" s="685" t="s">
        <v>1437</v>
      </c>
      <c r="H595" s="342" t="s">
        <v>1438</v>
      </c>
      <c r="I595" s="343" t="s">
        <v>1439</v>
      </c>
      <c r="J595" s="344" t="s">
        <v>1440</v>
      </c>
      <c r="K595" s="343" t="s">
        <v>1441</v>
      </c>
      <c r="L595" s="345" t="s">
        <v>1442</v>
      </c>
      <c r="M595" s="998" t="s">
        <v>1443</v>
      </c>
      <c r="N595" s="998" t="s">
        <v>1444</v>
      </c>
    </row>
    <row r="596" spans="1:14" ht="150.75" thickBot="1">
      <c r="A596" s="1150" t="s">
        <v>743</v>
      </c>
      <c r="B596" s="691" t="s">
        <v>2348</v>
      </c>
      <c r="C596" s="266">
        <f>VLOOKUP(G596,G1:G4:F1:F4,2,TRUE)</f>
        <v>100</v>
      </c>
      <c r="D596" s="791"/>
      <c r="E596" s="353" t="s">
        <v>2349</v>
      </c>
      <c r="F596" s="340"/>
      <c r="G596" s="353" t="str">
        <f>'Pervade Export'!C203</f>
        <v>Yes</v>
      </c>
      <c r="H596" s="840" t="s">
        <v>2350</v>
      </c>
      <c r="I596" s="841"/>
      <c r="J596" s="841"/>
      <c r="K596" s="841"/>
      <c r="L596" s="1027"/>
      <c r="M596" s="1000" t="str">
        <f>'Pervade Export'!B203</f>
        <v>Yes, mandatory staff training, poster campaigns, IT alerts, staff training/development days.  Disciplinary process is part of the AUP.</v>
      </c>
      <c r="N596" s="969" t="str">
        <f>'Pervade Export'!E203</f>
        <v>N/A</v>
      </c>
    </row>
    <row r="597" spans="1:14" ht="165.75" thickBot="1">
      <c r="A597" s="1151"/>
      <c r="B597" s="695" t="s">
        <v>2351</v>
      </c>
      <c r="C597" s="266">
        <f>VLOOKUP(G597,G1:G4:F1:F4,2,TRUE)</f>
        <v>100</v>
      </c>
      <c r="D597" s="792"/>
      <c r="E597" s="351">
        <v>2</v>
      </c>
      <c r="F597" s="340"/>
      <c r="G597" s="353" t="str">
        <f>'Pervade Export'!C204</f>
        <v>Yes</v>
      </c>
      <c r="H597" s="840" t="s">
        <v>2352</v>
      </c>
      <c r="I597" s="841"/>
      <c r="J597" s="841"/>
      <c r="K597" s="841"/>
      <c r="L597" s="1027"/>
      <c r="M597" s="1000" t="str">
        <f>'Pervade Export'!B204</f>
        <v>Yes, HR and staff development days, alerts from IT</v>
      </c>
      <c r="N597" s="969" t="str">
        <f>'Pervade Export'!E204</f>
        <v>N/A</v>
      </c>
    </row>
    <row r="598" spans="1:14" ht="180.75" thickBot="1">
      <c r="A598" s="1151"/>
      <c r="B598" s="695" t="s">
        <v>2353</v>
      </c>
      <c r="C598" s="266">
        <f>VLOOKUP(G598,G1:G4:F1:F4,2,TRUE)</f>
        <v>100</v>
      </c>
      <c r="D598" s="792"/>
      <c r="E598" s="351">
        <v>3</v>
      </c>
      <c r="F598" s="340"/>
      <c r="G598" s="353" t="str">
        <f>'Pervade Export'!C205</f>
        <v>Yes</v>
      </c>
      <c r="H598" s="840" t="s">
        <v>2354</v>
      </c>
      <c r="I598" s="841"/>
      <c r="J598" s="841"/>
      <c r="K598" s="841"/>
      <c r="L598" s="1027"/>
      <c r="M598" s="1000" t="str">
        <f>'Pervade Export'!B205</f>
        <v>Yes, mandatory staff training, poster campaigns, IT alerts, staff training/development days</v>
      </c>
      <c r="N598" s="969" t="str">
        <f>'Pervade Export'!E205</f>
        <v>N/A</v>
      </c>
    </row>
    <row r="599" spans="1:14" ht="195.75" thickBot="1">
      <c r="A599" s="1151"/>
      <c r="B599" s="695" t="s">
        <v>2355</v>
      </c>
      <c r="C599" s="266">
        <f>VLOOKUP(G599,G1:G4:F1:F4,2,TRUE)</f>
        <v>100</v>
      </c>
      <c r="D599" s="792"/>
      <c r="E599" s="351">
        <v>4</v>
      </c>
      <c r="F599" s="340"/>
      <c r="G599" s="353" t="str">
        <f>'Pervade Export'!C206</f>
        <v>Yes</v>
      </c>
      <c r="H599" s="840" t="s">
        <v>2356</v>
      </c>
      <c r="I599" s="841"/>
      <c r="J599" s="841"/>
      <c r="K599" s="841"/>
      <c r="L599" s="1027"/>
      <c r="M599" s="1000" t="str">
        <f>'Pervade Export'!B206</f>
        <v>Yes, in the AUP</v>
      </c>
      <c r="N599" s="969" t="str">
        <f>'Pervade Export'!E206</f>
        <v>N/A</v>
      </c>
    </row>
    <row r="600" spans="1:14" ht="150.75" thickBot="1">
      <c r="A600" s="1151"/>
      <c r="B600" s="695" t="s">
        <v>2357</v>
      </c>
      <c r="C600" s="266">
        <f>VLOOKUP(G600,G1:G4:F1:F4,2,TRUE)</f>
        <v>0</v>
      </c>
      <c r="D600" s="792"/>
      <c r="E600" s="351">
        <v>5</v>
      </c>
      <c r="F600" s="340"/>
      <c r="G600" s="353" t="str">
        <f>'Pervade Export'!C207</f>
        <v>No</v>
      </c>
      <c r="H600" s="840" t="s">
        <v>2358</v>
      </c>
      <c r="I600" s="841"/>
      <c r="J600" s="841"/>
      <c r="K600" s="841"/>
      <c r="L600" s="1027"/>
      <c r="M600" s="1000" t="str">
        <f>'Pervade Export'!B207</f>
        <v>No, testing plan required</v>
      </c>
      <c r="N600" s="969" t="str">
        <f>'Pervade Export'!E207</f>
        <v>N/A</v>
      </c>
    </row>
    <row r="601" spans="1:14" ht="150.75" thickBot="1">
      <c r="A601" s="1151"/>
      <c r="B601" s="695" t="s">
        <v>2359</v>
      </c>
      <c r="C601" s="266">
        <f>VLOOKUP(G601,G1:G4:F1:F4,2,TRUE)</f>
        <v>100</v>
      </c>
      <c r="D601" s="792"/>
      <c r="E601" s="351">
        <v>6</v>
      </c>
      <c r="F601" s="340"/>
      <c r="G601" s="353" t="str">
        <f>'Pervade Export'!C208</f>
        <v>Yes</v>
      </c>
      <c r="H601" s="840" t="s">
        <v>2360</v>
      </c>
      <c r="I601" s="841"/>
      <c r="J601" s="841"/>
      <c r="K601" s="841"/>
      <c r="L601" s="1027"/>
      <c r="M601" s="1000" t="str">
        <f>'Pervade Export'!B208</f>
        <v>Yes, mandatory staff training and development days</v>
      </c>
      <c r="N601" s="969" t="str">
        <f>'Pervade Export'!E208</f>
        <v>N/A</v>
      </c>
    </row>
    <row r="602" spans="1:14" ht="150.75" thickBot="1">
      <c r="A602" s="1151"/>
      <c r="B602" s="695" t="s">
        <v>2361</v>
      </c>
      <c r="C602" s="266">
        <f>VLOOKUP(G602,G1:G4:F1:F4,2,TRUE)</f>
        <v>0</v>
      </c>
      <c r="D602" s="792"/>
      <c r="E602" s="351">
        <v>7</v>
      </c>
      <c r="F602" s="340"/>
      <c r="G602" s="353" t="str">
        <f>'Pervade Export'!C209</f>
        <v>No</v>
      </c>
      <c r="H602" s="840" t="s">
        <v>2362</v>
      </c>
      <c r="I602" s="841"/>
      <c r="J602" s="841"/>
      <c r="K602" s="841"/>
      <c r="L602" s="1027"/>
      <c r="M602" s="1000" t="str">
        <f>'Pervade Export'!B209</f>
        <v>No, HEFESTIS workshop session</v>
      </c>
      <c r="N602" s="969" t="str">
        <f>'Pervade Export'!E209</f>
        <v>N/A</v>
      </c>
    </row>
    <row r="603" spans="1:14" ht="180.75" thickBot="1">
      <c r="A603" s="1156"/>
      <c r="B603" s="695" t="s">
        <v>2363</v>
      </c>
      <c r="C603" s="266">
        <f>VLOOKUP(G603,G1:G4:F1:F4,2,TRUE)</f>
        <v>100</v>
      </c>
      <c r="D603" s="322">
        <f>SUM(C596:C603)/100</f>
        <v>6</v>
      </c>
      <c r="E603" s="352">
        <v>8</v>
      </c>
      <c r="F603" s="340"/>
      <c r="G603" s="353" t="str">
        <f>'Pervade Export'!C210</f>
        <v>Yes</v>
      </c>
      <c r="H603" s="840" t="s">
        <v>2364</v>
      </c>
      <c r="I603" s="841"/>
      <c r="J603" s="841"/>
      <c r="K603" s="841"/>
      <c r="L603" s="1027"/>
      <c r="M603" s="1000" t="str">
        <f>'Pervade Export'!B210</f>
        <v>Yes, via moodle mandatory courses</v>
      </c>
      <c r="N603" s="969" t="str">
        <f>'Pervade Export'!E210</f>
        <v>N/A</v>
      </c>
    </row>
    <row r="604" spans="1:14" ht="165.75" thickBot="1">
      <c r="A604" s="1154" t="s">
        <v>748</v>
      </c>
      <c r="B604" s="697" t="s">
        <v>2365</v>
      </c>
      <c r="C604" s="976">
        <f>VLOOKUP(G604,G1:G4:F1:F4,2,TRUE)</f>
        <v>100</v>
      </c>
      <c r="D604" s="791"/>
      <c r="E604" s="348" t="s">
        <v>2366</v>
      </c>
      <c r="F604" s="340"/>
      <c r="G604" s="968" t="str">
        <f>'Pervade Export'!C211</f>
        <v>Yes</v>
      </c>
      <c r="H604" s="840" t="s">
        <v>2367</v>
      </c>
      <c r="I604" s="841"/>
      <c r="J604" s="841"/>
      <c r="K604" s="841"/>
      <c r="L604" s="1027"/>
      <c r="M604" s="1000" t="str">
        <f>'Pervade Export'!B211</f>
        <v>Yes, CPD records at HR</v>
      </c>
      <c r="N604" s="969" t="str">
        <f>'Pervade Export'!E211</f>
        <v>N/A</v>
      </c>
    </row>
    <row r="605" spans="1:14" ht="150.75" thickBot="1">
      <c r="A605" s="1155"/>
      <c r="B605" s="213" t="s">
        <v>2368</v>
      </c>
      <c r="C605" s="975">
        <f>VLOOKUP(G605,G1:G4:F1:F4,2,TRUE)</f>
        <v>0</v>
      </c>
      <c r="D605" s="323">
        <f>SUM(C604:C605)/100</f>
        <v>1</v>
      </c>
      <c r="E605" s="312">
        <v>2</v>
      </c>
      <c r="F605" s="340"/>
      <c r="G605" s="978" t="str">
        <f>'Pervade Export'!C212</f>
        <v>No</v>
      </c>
      <c r="H605" s="842" t="s">
        <v>2369</v>
      </c>
      <c r="I605" s="843"/>
      <c r="J605" s="843"/>
      <c r="K605" s="843"/>
      <c r="L605" s="1027"/>
      <c r="M605" s="1000" t="str">
        <f>'Pervade Export'!B212</f>
        <v>No, needs monitored</v>
      </c>
      <c r="N605" s="969" t="str">
        <f>'Pervade Export'!E212</f>
        <v>N/A</v>
      </c>
    </row>
    <row r="606" spans="1:14" ht="15.75" thickBot="1">
      <c r="A606" s="1083" t="s">
        <v>1321</v>
      </c>
      <c r="B606" s="1084"/>
      <c r="C606" s="274"/>
      <c r="D606" s="274"/>
      <c r="E606" s="1142"/>
      <c r="F606" s="1143"/>
      <c r="G606" s="1143"/>
      <c r="H606" s="1143"/>
      <c r="I606" s="1143"/>
      <c r="J606" s="1143"/>
      <c r="K606" s="1143"/>
      <c r="L606" s="1144"/>
      <c r="M606" s="1143"/>
      <c r="N606" s="1145"/>
    </row>
    <row r="607" spans="1:14" ht="30.75" thickBot="1">
      <c r="A607" s="1148" t="s">
        <v>1322</v>
      </c>
      <c r="B607" s="1149"/>
      <c r="C607" s="275"/>
      <c r="D607" s="275"/>
      <c r="E607" s="349" t="s">
        <v>1436</v>
      </c>
      <c r="F607" s="341"/>
      <c r="G607" s="685" t="s">
        <v>1437</v>
      </c>
      <c r="H607" s="342" t="s">
        <v>1438</v>
      </c>
      <c r="I607" s="343" t="s">
        <v>1439</v>
      </c>
      <c r="J607" s="344" t="s">
        <v>1440</v>
      </c>
      <c r="K607" s="343" t="s">
        <v>1441</v>
      </c>
      <c r="L607" s="345" t="s">
        <v>1442</v>
      </c>
      <c r="M607" s="998" t="s">
        <v>1443</v>
      </c>
      <c r="N607" s="998" t="s">
        <v>1444</v>
      </c>
    </row>
    <row r="608" spans="1:14" ht="120.75" thickBot="1">
      <c r="A608" s="1150" t="s">
        <v>743</v>
      </c>
      <c r="B608" s="691" t="s">
        <v>2370</v>
      </c>
      <c r="C608" s="266">
        <f>VLOOKUP(G608,G1:G4:F1:F4,2,TRUE)</f>
        <v>0</v>
      </c>
      <c r="D608" s="791"/>
      <c r="E608" s="309" t="s">
        <v>2371</v>
      </c>
      <c r="F608" s="340"/>
      <c r="G608" s="309" t="str">
        <f>'Pervade Export'!C213</f>
        <v>No</v>
      </c>
      <c r="H608" s="840" t="s">
        <v>2372</v>
      </c>
      <c r="I608" s="841"/>
      <c r="J608" s="841"/>
      <c r="K608" s="841"/>
      <c r="L608" s="1027"/>
      <c r="M608" s="1000" t="str">
        <f>'Pervade Export'!B213</f>
        <v>No, needs formalised</v>
      </c>
      <c r="N608" s="969" t="str">
        <f>'Pervade Export'!E213</f>
        <v>N/A</v>
      </c>
    </row>
    <row r="609" spans="1:14" ht="150.75" thickBot="1">
      <c r="A609" s="1156"/>
      <c r="B609" s="695" t="s">
        <v>2373</v>
      </c>
      <c r="C609" s="266">
        <f>VLOOKUP(G609,G1:G4:F1:F4,2,TRUE)</f>
        <v>100</v>
      </c>
      <c r="D609" s="322">
        <f>SUM(C608:C609)/100</f>
        <v>1</v>
      </c>
      <c r="E609" s="680">
        <v>2</v>
      </c>
      <c r="F609" s="340"/>
      <c r="G609" s="309" t="str">
        <f>'Pervade Export'!C214</f>
        <v>Yes</v>
      </c>
      <c r="H609" s="840" t="s">
        <v>2374</v>
      </c>
      <c r="I609" s="841"/>
      <c r="J609" s="841"/>
      <c r="K609" s="841"/>
      <c r="L609" s="1027"/>
      <c r="M609" s="1000" t="str">
        <f>'Pervade Export'!B214</f>
        <v>Yes, part of their job description</v>
      </c>
      <c r="N609" s="969" t="str">
        <f>'Pervade Export'!E214</f>
        <v>N/A</v>
      </c>
    </row>
    <row r="610" spans="1:14" ht="165.75" thickBot="1">
      <c r="A610" s="693" t="s">
        <v>748</v>
      </c>
      <c r="B610" s="693" t="s">
        <v>2375</v>
      </c>
      <c r="C610" s="975">
        <f>VLOOKUP(G610,G1:G4:F1:F4,2,TRUE)</f>
        <v>100</v>
      </c>
      <c r="D610" s="325">
        <f>SUM(C610)/100</f>
        <v>1</v>
      </c>
      <c r="E610" s="711" t="s">
        <v>2376</v>
      </c>
      <c r="F610" s="340"/>
      <c r="G610" s="978" t="str">
        <f>'Pervade Export'!C215</f>
        <v>Yes</v>
      </c>
      <c r="H610" s="842" t="s">
        <v>2377</v>
      </c>
      <c r="I610" s="843"/>
      <c r="J610" s="843"/>
      <c r="K610" s="843"/>
      <c r="L610" s="1027"/>
      <c r="M610" s="1000" t="str">
        <f>'Pervade Export'!B215</f>
        <v>Yes, part of their job description, reviewed at one to one sessions</v>
      </c>
      <c r="N610" s="969" t="str">
        <f>'Pervade Export'!E215</f>
        <v>N/A</v>
      </c>
    </row>
    <row r="611" spans="1:14" ht="15.75" thickBot="1">
      <c r="A611" s="1083" t="s">
        <v>1326</v>
      </c>
      <c r="B611" s="1084"/>
      <c r="C611" s="274"/>
      <c r="D611" s="274"/>
      <c r="E611" s="1142"/>
      <c r="F611" s="1143"/>
      <c r="G611" s="1143"/>
      <c r="H611" s="1143"/>
      <c r="I611" s="1143"/>
      <c r="J611" s="1143"/>
      <c r="K611" s="1143"/>
      <c r="L611" s="1144"/>
      <c r="M611" s="1143"/>
      <c r="N611" s="1145"/>
    </row>
    <row r="612" spans="1:14" ht="30.75" thickBot="1">
      <c r="A612" s="1148" t="s">
        <v>1327</v>
      </c>
      <c r="B612" s="1149"/>
      <c r="C612" s="275"/>
      <c r="D612" s="275"/>
      <c r="E612" s="349" t="s">
        <v>1436</v>
      </c>
      <c r="F612" s="341"/>
      <c r="G612" s="685" t="s">
        <v>1437</v>
      </c>
      <c r="H612" s="342" t="s">
        <v>1438</v>
      </c>
      <c r="I612" s="343" t="s">
        <v>1439</v>
      </c>
      <c r="J612" s="344" t="s">
        <v>1440</v>
      </c>
      <c r="K612" s="343" t="s">
        <v>1441</v>
      </c>
      <c r="L612" s="345" t="s">
        <v>1442</v>
      </c>
      <c r="M612" s="998" t="s">
        <v>1443</v>
      </c>
      <c r="N612" s="998" t="s">
        <v>1444</v>
      </c>
    </row>
    <row r="613" spans="1:14" ht="180.75" thickBot="1">
      <c r="A613" s="681" t="s">
        <v>743</v>
      </c>
      <c r="B613" s="706" t="s">
        <v>2378</v>
      </c>
      <c r="C613" s="321">
        <f>VLOOKUP(G613,G1:G4:F1:F4,2,TRUE)</f>
        <v>100</v>
      </c>
      <c r="D613" s="335">
        <f>SUM(C613)/100</f>
        <v>1</v>
      </c>
      <c r="E613" s="309" t="s">
        <v>2379</v>
      </c>
      <c r="F613" s="340"/>
      <c r="G613" s="309" t="str">
        <f>'Pervade Export'!C216</f>
        <v>Yes</v>
      </c>
      <c r="H613" s="840" t="s">
        <v>2380</v>
      </c>
      <c r="I613" s="841"/>
      <c r="J613" s="841"/>
      <c r="K613" s="841"/>
      <c r="L613" s="1027"/>
      <c r="M613" s="1000" t="str">
        <f>'Pervade Export'!B216</f>
        <v>Yes, Mobile Device Management and AUP</v>
      </c>
      <c r="N613" s="969" t="str">
        <f>'Pervade Export'!E216</f>
        <v>N/A</v>
      </c>
    </row>
    <row r="614" spans="1:14" ht="105.75" thickBot="1">
      <c r="A614" s="693" t="s">
        <v>748</v>
      </c>
      <c r="B614" s="698" t="s">
        <v>2381</v>
      </c>
      <c r="C614" s="975">
        <f>VLOOKUP(G614,G1:G4:F1:F4,2,TRUE)</f>
        <v>0</v>
      </c>
      <c r="D614" s="325">
        <f>SUM(C614)/100</f>
        <v>0</v>
      </c>
      <c r="E614" s="711" t="s">
        <v>2382</v>
      </c>
      <c r="F614" s="340"/>
      <c r="G614" s="978" t="str">
        <f>'Pervade Export'!C217</f>
        <v>No</v>
      </c>
      <c r="H614" s="842" t="s">
        <v>2383</v>
      </c>
      <c r="I614" s="843"/>
      <c r="J614" s="843"/>
      <c r="K614" s="843"/>
      <c r="L614" s="1027"/>
      <c r="M614" s="1000">
        <f>'Pervade Export'!B217</f>
        <v>0</v>
      </c>
      <c r="N614" s="969" t="str">
        <f>'Pervade Export'!E217</f>
        <v>N/A</v>
      </c>
    </row>
    <row r="615" spans="1:14" ht="15.75" thickBot="1">
      <c r="A615" s="279"/>
      <c r="B615" s="280"/>
      <c r="C615" s="281"/>
      <c r="D615" s="281"/>
      <c r="E615" s="1130"/>
      <c r="F615" s="1131"/>
      <c r="G615" s="1131"/>
      <c r="H615" s="1131"/>
      <c r="I615" s="1131"/>
      <c r="J615" s="1131"/>
      <c r="K615" s="1131"/>
      <c r="L615" s="1132"/>
      <c r="M615" s="1131"/>
      <c r="N615" s="1133"/>
    </row>
    <row r="616" spans="1:14">
      <c r="A616" s="1108" t="s">
        <v>1330</v>
      </c>
      <c r="B616" s="1158"/>
      <c r="C616" s="291"/>
      <c r="D616" s="291"/>
      <c r="E616" s="1134"/>
      <c r="F616" s="1135"/>
      <c r="G616" s="1135"/>
      <c r="H616" s="1135"/>
      <c r="I616" s="1135"/>
      <c r="J616" s="1135"/>
      <c r="K616" s="1135"/>
      <c r="L616" s="1136"/>
      <c r="M616" s="1135"/>
      <c r="N616" s="1137"/>
    </row>
    <row r="617" spans="1:14" ht="15.75" thickBot="1">
      <c r="A617" s="1110"/>
      <c r="B617" s="1159"/>
      <c r="C617" s="291"/>
      <c r="D617" s="291"/>
      <c r="E617" s="1134"/>
      <c r="F617" s="1135"/>
      <c r="G617" s="1135"/>
      <c r="H617" s="1135"/>
      <c r="I617" s="1135"/>
      <c r="J617" s="1135"/>
      <c r="K617" s="1135"/>
      <c r="L617" s="1136"/>
      <c r="M617" s="1135"/>
      <c r="N617" s="1137"/>
    </row>
    <row r="618" spans="1:14">
      <c r="A618" s="1152" t="s">
        <v>1331</v>
      </c>
      <c r="B618" s="1153"/>
      <c r="C618" s="263"/>
      <c r="D618" s="263"/>
      <c r="E618" s="1134"/>
      <c r="F618" s="1135"/>
      <c r="G618" s="1135"/>
      <c r="H618" s="1135"/>
      <c r="I618" s="1135"/>
      <c r="J618" s="1135"/>
      <c r="K618" s="1135"/>
      <c r="L618" s="1136"/>
      <c r="M618" s="1135"/>
      <c r="N618" s="1137"/>
    </row>
    <row r="619" spans="1:14" ht="15.75" thickBot="1">
      <c r="A619" s="1146" t="s">
        <v>1332</v>
      </c>
      <c r="B619" s="1147"/>
      <c r="C619" s="282"/>
      <c r="D619" s="282"/>
      <c r="E619" s="1134"/>
      <c r="F619" s="1135"/>
      <c r="G619" s="1135"/>
      <c r="H619" s="1135"/>
      <c r="I619" s="1135"/>
      <c r="J619" s="1135"/>
      <c r="K619" s="1135"/>
      <c r="L619" s="1136"/>
      <c r="M619" s="1135"/>
      <c r="N619" s="1137"/>
    </row>
    <row r="620" spans="1:14" ht="15.75" thickBot="1">
      <c r="A620" s="1083" t="s">
        <v>1333</v>
      </c>
      <c r="B620" s="1084"/>
      <c r="C620" s="274"/>
      <c r="D620" s="274"/>
      <c r="E620" s="1138"/>
      <c r="F620" s="1139"/>
      <c r="G620" s="1139"/>
      <c r="H620" s="1139"/>
      <c r="I620" s="1139"/>
      <c r="J620" s="1139"/>
      <c r="K620" s="1139"/>
      <c r="L620" s="1140"/>
      <c r="M620" s="1139"/>
      <c r="N620" s="1141"/>
    </row>
    <row r="621" spans="1:14" ht="30.75" thickBot="1">
      <c r="A621" s="1148" t="s">
        <v>1334</v>
      </c>
      <c r="B621" s="1149"/>
      <c r="C621" s="275"/>
      <c r="D621" s="275"/>
      <c r="E621" s="349" t="s">
        <v>1436</v>
      </c>
      <c r="F621" s="341"/>
      <c r="G621" s="685" t="s">
        <v>1437</v>
      </c>
      <c r="H621" s="342" t="s">
        <v>1438</v>
      </c>
      <c r="I621" s="343" t="s">
        <v>1439</v>
      </c>
      <c r="J621" s="344" t="s">
        <v>1440</v>
      </c>
      <c r="K621" s="343" t="s">
        <v>1441</v>
      </c>
      <c r="L621" s="345" t="s">
        <v>1442</v>
      </c>
      <c r="M621" s="998" t="s">
        <v>1443</v>
      </c>
      <c r="N621" s="998" t="s">
        <v>1444</v>
      </c>
    </row>
    <row r="622" spans="1:14" ht="105.75" thickBot="1">
      <c r="A622" s="1150" t="s">
        <v>743</v>
      </c>
      <c r="B622" s="691" t="s">
        <v>2384</v>
      </c>
      <c r="C622" s="266">
        <f>VLOOKUP(G622,G1:G4:F1:F4,2,TRUE)</f>
        <v>100</v>
      </c>
      <c r="D622" s="791"/>
      <c r="E622" s="353" t="s">
        <v>2385</v>
      </c>
      <c r="F622" s="340"/>
      <c r="G622" s="353" t="str">
        <f>'Pervade Export'!C218</f>
        <v>Yes</v>
      </c>
      <c r="H622" s="840" t="s">
        <v>2386</v>
      </c>
      <c r="I622" s="841"/>
      <c r="J622" s="841"/>
      <c r="K622" s="841"/>
      <c r="L622" s="1027"/>
      <c r="M622" s="1000" t="str">
        <f>'Pervade Export'!B218</f>
        <v>Yes, documented under BCP as HVAC</v>
      </c>
      <c r="N622" s="969" t="str">
        <f>'Pervade Export'!E218</f>
        <v>N/A</v>
      </c>
    </row>
    <row r="623" spans="1:14" ht="150.75" thickBot="1">
      <c r="A623" s="1151"/>
      <c r="B623" s="699" t="s">
        <v>2387</v>
      </c>
      <c r="C623" s="266">
        <f>VLOOKUP(G623,G1:G4:F1:F4,2,TRUE)</f>
        <v>100</v>
      </c>
      <c r="D623" s="329">
        <f>SUM(C622:C623)/100</f>
        <v>2</v>
      </c>
      <c r="E623" s="400">
        <v>2</v>
      </c>
      <c r="F623" s="340"/>
      <c r="G623" s="353" t="str">
        <f>'Pervade Export'!C219</f>
        <v>Yes</v>
      </c>
      <c r="H623" s="842" t="s">
        <v>2388</v>
      </c>
      <c r="I623" s="843"/>
      <c r="J623" s="843"/>
      <c r="K623" s="843"/>
      <c r="L623" s="1030"/>
      <c r="M623" s="1000" t="str">
        <f>'Pervade Export'!B219</f>
        <v>Secure cabinets, dual JANET connections and lines.</v>
      </c>
      <c r="N623" s="969" t="str">
        <f>'Pervade Export'!E219</f>
        <v>N/A</v>
      </c>
    </row>
    <row r="624" spans="1:14" ht="30.75" thickBot="1">
      <c r="A624" s="788" t="s">
        <v>748</v>
      </c>
      <c r="B624" s="789" t="s">
        <v>1337</v>
      </c>
      <c r="C624" s="790"/>
      <c r="D624" s="800">
        <v>0</v>
      </c>
      <c r="E624" s="795" t="s">
        <v>2389</v>
      </c>
      <c r="F624" s="796"/>
      <c r="G624" s="798" t="s">
        <v>1483</v>
      </c>
      <c r="H624" s="852"/>
      <c r="I624" s="853"/>
      <c r="J624" s="853"/>
      <c r="K624" s="853"/>
      <c r="L624" s="1031"/>
      <c r="M624" s="1002"/>
      <c r="N624" s="1003"/>
    </row>
    <row r="625" spans="1:14" ht="15.75" thickBot="1">
      <c r="A625" s="1083" t="s">
        <v>1338</v>
      </c>
      <c r="B625" s="1084"/>
      <c r="C625" s="274"/>
      <c r="D625" s="274"/>
      <c r="E625" s="1142"/>
      <c r="F625" s="1143"/>
      <c r="G625" s="1143"/>
      <c r="H625" s="1143"/>
      <c r="I625" s="1143"/>
      <c r="J625" s="1143"/>
      <c r="K625" s="1143"/>
      <c r="L625" s="1144"/>
      <c r="M625" s="1143"/>
      <c r="N625" s="1145"/>
    </row>
    <row r="626" spans="1:14" ht="30.75" thickBot="1">
      <c r="A626" s="1148" t="s">
        <v>1339</v>
      </c>
      <c r="B626" s="1149"/>
      <c r="C626" s="275"/>
      <c r="D626" s="275"/>
      <c r="E626" s="349" t="s">
        <v>1436</v>
      </c>
      <c r="F626" s="341"/>
      <c r="G626" s="685" t="s">
        <v>1437</v>
      </c>
      <c r="H626" s="342" t="s">
        <v>1438</v>
      </c>
      <c r="I626" s="343" t="s">
        <v>1439</v>
      </c>
      <c r="J626" s="344" t="s">
        <v>1440</v>
      </c>
      <c r="K626" s="343" t="s">
        <v>1441</v>
      </c>
      <c r="L626" s="345" t="s">
        <v>1442</v>
      </c>
      <c r="M626" s="998" t="s">
        <v>1443</v>
      </c>
      <c r="N626" s="998" t="s">
        <v>1444</v>
      </c>
    </row>
    <row r="627" spans="1:14" ht="135.75" thickBot="1">
      <c r="A627" s="1151" t="s">
        <v>743</v>
      </c>
      <c r="B627" s="695" t="s">
        <v>2390</v>
      </c>
      <c r="C627" s="292">
        <f>VLOOKUP(G627,G1:G4:F1:F4,2,TRUE)</f>
        <v>100</v>
      </c>
      <c r="D627" s="861"/>
      <c r="E627" s="353" t="s">
        <v>2391</v>
      </c>
      <c r="F627" s="340"/>
      <c r="G627" s="353" t="str">
        <f>'Pervade Export'!C221</f>
        <v>Yes</v>
      </c>
      <c r="H627" s="840" t="s">
        <v>2392</v>
      </c>
      <c r="I627" s="841"/>
      <c r="J627" s="841"/>
      <c r="K627" s="841"/>
      <c r="L627" s="1027"/>
      <c r="M627" s="1000" t="str">
        <f>'Pervade Export'!B221</f>
        <v>Yes, power and cooling protection, documented in the BCP HVAC section.</v>
      </c>
      <c r="N627" s="969" t="str">
        <f>'Pervade Export'!E221</f>
        <v>N/A</v>
      </c>
    </row>
    <row r="628" spans="1:14" ht="165.75" thickBot="1">
      <c r="A628" s="1151"/>
      <c r="B628" s="699" t="s">
        <v>2393</v>
      </c>
      <c r="C628" s="292">
        <f>VLOOKUP(G628,G1:G4:F1:F4,2,TRUE)</f>
        <v>100</v>
      </c>
      <c r="D628" s="329">
        <f>SUM(C627:C628)/100</f>
        <v>2</v>
      </c>
      <c r="E628" s="400">
        <v>2</v>
      </c>
      <c r="F628" s="340"/>
      <c r="G628" s="353" t="str">
        <f>'Pervade Export'!C222</f>
        <v>Yes</v>
      </c>
      <c r="H628" s="842" t="s">
        <v>2394</v>
      </c>
      <c r="I628" s="843"/>
      <c r="J628" s="843"/>
      <c r="K628" s="843"/>
      <c r="L628" s="1030"/>
      <c r="M628" s="1000" t="str">
        <f>'Pervade Export'!B222</f>
        <v>Yes, UPS and load balanced and failover resilient network with two connections to Jisc.</v>
      </c>
      <c r="N628" s="969" t="str">
        <f>'Pervade Export'!E222</f>
        <v>N/A</v>
      </c>
    </row>
    <row r="629" spans="1:14" ht="30.75" thickBot="1">
      <c r="A629" s="788" t="s">
        <v>748</v>
      </c>
      <c r="B629" s="789" t="s">
        <v>1337</v>
      </c>
      <c r="C629" s="790"/>
      <c r="D629" s="800">
        <v>0</v>
      </c>
      <c r="E629" s="795" t="s">
        <v>2395</v>
      </c>
      <c r="F629" s="796"/>
      <c r="G629" s="798" t="s">
        <v>1483</v>
      </c>
      <c r="H629" s="852"/>
      <c r="I629" s="853"/>
      <c r="J629" s="853"/>
      <c r="K629" s="853"/>
      <c r="L629" s="1031"/>
      <c r="M629" s="1002"/>
      <c r="N629" s="1003"/>
    </row>
    <row r="630" spans="1:14" ht="15.75" thickBot="1">
      <c r="A630" s="279"/>
      <c r="B630" s="280"/>
      <c r="C630" s="281"/>
      <c r="D630" s="281"/>
      <c r="E630" s="1130"/>
      <c r="F630" s="1131"/>
      <c r="G630" s="1131"/>
      <c r="H630" s="1131"/>
      <c r="I630" s="1131"/>
      <c r="J630" s="1131"/>
      <c r="K630" s="1131"/>
      <c r="L630" s="1132"/>
      <c r="M630" s="1131"/>
      <c r="N630" s="1133"/>
    </row>
    <row r="631" spans="1:14">
      <c r="A631" s="1146" t="s">
        <v>1342</v>
      </c>
      <c r="B631" s="1147"/>
      <c r="C631" s="282"/>
      <c r="D631" s="282"/>
      <c r="E631" s="1134"/>
      <c r="F631" s="1135"/>
      <c r="G631" s="1135"/>
      <c r="H631" s="1135"/>
      <c r="I631" s="1135"/>
      <c r="J631" s="1135"/>
      <c r="K631" s="1135"/>
      <c r="L631" s="1136"/>
      <c r="M631" s="1135"/>
      <c r="N631" s="1137"/>
    </row>
    <row r="632" spans="1:14" ht="15.75" thickBot="1">
      <c r="A632" s="1146" t="s">
        <v>1343</v>
      </c>
      <c r="B632" s="1147"/>
      <c r="C632" s="282"/>
      <c r="D632" s="282"/>
      <c r="E632" s="1134"/>
      <c r="F632" s="1135"/>
      <c r="G632" s="1135"/>
      <c r="H632" s="1135"/>
      <c r="I632" s="1135"/>
      <c r="J632" s="1135"/>
      <c r="K632" s="1135"/>
      <c r="L632" s="1136"/>
      <c r="M632" s="1135"/>
      <c r="N632" s="1137"/>
    </row>
    <row r="633" spans="1:14" ht="15.75" thickBot="1">
      <c r="A633" s="1083" t="s">
        <v>1344</v>
      </c>
      <c r="B633" s="1084"/>
      <c r="C633" s="274"/>
      <c r="D633" s="274"/>
      <c r="E633" s="1138"/>
      <c r="F633" s="1139"/>
      <c r="G633" s="1139"/>
      <c r="H633" s="1139"/>
      <c r="I633" s="1139"/>
      <c r="J633" s="1139"/>
      <c r="K633" s="1139"/>
      <c r="L633" s="1140"/>
      <c r="M633" s="1139"/>
      <c r="N633" s="1141"/>
    </row>
    <row r="634" spans="1:14" ht="30.75" thickBot="1">
      <c r="A634" s="1148" t="s">
        <v>1345</v>
      </c>
      <c r="B634" s="1149"/>
      <c r="C634" s="275"/>
      <c r="D634" s="275"/>
      <c r="E634" s="349" t="s">
        <v>1436</v>
      </c>
      <c r="F634" s="341"/>
      <c r="G634" s="685" t="s">
        <v>1437</v>
      </c>
      <c r="H634" s="342" t="s">
        <v>1438</v>
      </c>
      <c r="I634" s="343" t="s">
        <v>1439</v>
      </c>
      <c r="J634" s="344" t="s">
        <v>1440</v>
      </c>
      <c r="K634" s="343" t="s">
        <v>1441</v>
      </c>
      <c r="L634" s="345" t="s">
        <v>1442</v>
      </c>
      <c r="M634" s="998" t="s">
        <v>1443</v>
      </c>
      <c r="N634" s="998" t="s">
        <v>1444</v>
      </c>
    </row>
    <row r="635" spans="1:14" ht="150.75" thickBot="1">
      <c r="A635" s="88" t="s">
        <v>743</v>
      </c>
      <c r="B635" s="686" t="s">
        <v>2396</v>
      </c>
      <c r="C635" s="118">
        <f>VLOOKUP(G635,G1:G4:F1:F4,2,TRUE)</f>
        <v>100</v>
      </c>
      <c r="D635" s="324">
        <f>SUM(C635)/100</f>
        <v>1</v>
      </c>
      <c r="E635" s="309" t="s">
        <v>1572</v>
      </c>
      <c r="F635" s="340"/>
      <c r="G635" s="309" t="str">
        <f>'Pervade Export'!C224</f>
        <v>Yes</v>
      </c>
      <c r="H635" s="840" t="s">
        <v>2397</v>
      </c>
      <c r="I635" s="841"/>
      <c r="J635" s="841"/>
      <c r="K635" s="841"/>
      <c r="L635" s="1027"/>
      <c r="M635" s="1000" t="str">
        <f>'Pervade Export'!B224</f>
        <v>Yes, physical door locks and card access control</v>
      </c>
      <c r="N635" s="969" t="str">
        <f>'Pervade Export'!E224</f>
        <v>N/A</v>
      </c>
    </row>
    <row r="636" spans="1:14" ht="120.75" thickBot="1">
      <c r="A636" s="682" t="s">
        <v>748</v>
      </c>
      <c r="B636" s="213" t="s">
        <v>2398</v>
      </c>
      <c r="C636" s="975">
        <f>VLOOKUP(G636,G1:G4:F1:F4,2,TRUE)</f>
        <v>100</v>
      </c>
      <c r="D636" s="330">
        <f>SUM(C636)/100</f>
        <v>1</v>
      </c>
      <c r="E636" s="711" t="s">
        <v>1575</v>
      </c>
      <c r="F636" s="340"/>
      <c r="G636" s="978" t="str">
        <f>'Pervade Export'!C225</f>
        <v>Yes</v>
      </c>
      <c r="H636" s="842" t="s">
        <v>2399</v>
      </c>
      <c r="I636" s="843"/>
      <c r="J636" s="843"/>
      <c r="K636" s="843"/>
      <c r="L636" s="1027"/>
      <c r="M636" s="1000" t="str">
        <f>'Pervade Export'!B225</f>
        <v>Yes, report to reception with access control to delivery areas</v>
      </c>
      <c r="N636" s="969" t="str">
        <f>'Pervade Export'!E225</f>
        <v>N/A</v>
      </c>
    </row>
    <row r="637" spans="1:14" ht="15.75" thickBot="1">
      <c r="A637" s="1083" t="s">
        <v>1348</v>
      </c>
      <c r="B637" s="1084"/>
      <c r="C637" s="274"/>
      <c r="D637" s="274"/>
      <c r="E637" s="1142"/>
      <c r="F637" s="1143"/>
      <c r="G637" s="1143"/>
      <c r="H637" s="1143"/>
      <c r="I637" s="1143"/>
      <c r="J637" s="1143"/>
      <c r="K637" s="1143"/>
      <c r="L637" s="1144"/>
      <c r="M637" s="1143"/>
      <c r="N637" s="1145"/>
    </row>
    <row r="638" spans="1:14" ht="30.75" thickBot="1">
      <c r="A638" s="1148" t="s">
        <v>1349</v>
      </c>
      <c r="B638" s="1149"/>
      <c r="C638" s="275"/>
      <c r="D638" s="275"/>
      <c r="E638" s="349" t="s">
        <v>1436</v>
      </c>
      <c r="F638" s="341"/>
      <c r="G638" s="685" t="s">
        <v>1437</v>
      </c>
      <c r="H638" s="342" t="s">
        <v>1438</v>
      </c>
      <c r="I638" s="343" t="s">
        <v>1439</v>
      </c>
      <c r="J638" s="344" t="s">
        <v>1440</v>
      </c>
      <c r="K638" s="343" t="s">
        <v>1441</v>
      </c>
      <c r="L638" s="345" t="s">
        <v>1442</v>
      </c>
      <c r="M638" s="998" t="s">
        <v>1443</v>
      </c>
      <c r="N638" s="998" t="s">
        <v>1444</v>
      </c>
    </row>
    <row r="639" spans="1:14" ht="120.75" thickBot="1">
      <c r="A639" s="1150" t="s">
        <v>743</v>
      </c>
      <c r="B639" s="705" t="s">
        <v>2400</v>
      </c>
      <c r="C639" s="266">
        <f>VLOOKUP(G639,G1:G4:F1:F4,2,TRUE)</f>
        <v>100</v>
      </c>
      <c r="D639" s="791"/>
      <c r="E639" s="353" t="s">
        <v>2401</v>
      </c>
      <c r="F639" s="340"/>
      <c r="G639" s="353" t="str">
        <f>'Pervade Export'!C226</f>
        <v>Yes</v>
      </c>
      <c r="H639" s="840" t="s">
        <v>2402</v>
      </c>
      <c r="I639" s="841"/>
      <c r="J639" s="841"/>
      <c r="K639" s="841"/>
      <c r="L639" s="1027"/>
      <c r="M639" s="1000" t="str">
        <f>'Pervade Export'!B227</f>
        <v>Yes, managed by facilities.</v>
      </c>
      <c r="N639" s="969" t="str">
        <f>'Pervade Export'!E226</f>
        <v>N/A</v>
      </c>
    </row>
    <row r="640" spans="1:14" ht="165.75" thickBot="1">
      <c r="A640" s="1156"/>
      <c r="B640" s="686" t="s">
        <v>2403</v>
      </c>
      <c r="C640" s="266">
        <f>VLOOKUP(G640,G1:G4:F1:F4,2,TRUE)</f>
        <v>100</v>
      </c>
      <c r="D640" s="322">
        <f>SUM(C639:C640)/100</f>
        <v>2</v>
      </c>
      <c r="E640" s="352">
        <v>2</v>
      </c>
      <c r="F640" s="340"/>
      <c r="G640" s="353" t="str">
        <f>'Pervade Export'!C227</f>
        <v>Yes</v>
      </c>
      <c r="H640" s="840" t="s">
        <v>2404</v>
      </c>
      <c r="I640" s="841"/>
      <c r="J640" s="841"/>
      <c r="K640" s="841"/>
      <c r="L640" s="1027"/>
      <c r="M640" s="1000" t="str">
        <f>'Pervade Export'!B228</f>
        <v>Yes, managed by facilities.</v>
      </c>
      <c r="N640" s="969" t="str">
        <f>'Pervade Export'!E227</f>
        <v>N/A</v>
      </c>
    </row>
    <row r="641" spans="1:14" ht="90.75" thickBot="1">
      <c r="A641" s="1154" t="s">
        <v>748</v>
      </c>
      <c r="B641" s="690" t="s">
        <v>2405</v>
      </c>
      <c r="C641" s="976">
        <f>VLOOKUP(G641,G1:G4:F1:F4,2,TRUE)</f>
        <v>100</v>
      </c>
      <c r="D641" s="791"/>
      <c r="E641" s="348" t="s">
        <v>2406</v>
      </c>
      <c r="F641" s="340"/>
      <c r="G641" s="968" t="str">
        <f>'Pervade Export'!C228</f>
        <v>Yes</v>
      </c>
      <c r="H641" s="840" t="s">
        <v>2407</v>
      </c>
      <c r="I641" s="841"/>
      <c r="J641" s="841"/>
      <c r="K641" s="841"/>
      <c r="L641" s="1027"/>
      <c r="M641" s="1000" t="str">
        <f>'Pervade Export'!B229</f>
        <v>Yes, managed by facilities.</v>
      </c>
      <c r="N641" s="969" t="str">
        <f>'Pervade Export'!E228</f>
        <v>N/A</v>
      </c>
    </row>
    <row r="642" spans="1:14" ht="120.75" thickBot="1">
      <c r="A642" s="1155"/>
      <c r="B642" s="690" t="s">
        <v>2408</v>
      </c>
      <c r="C642" s="975">
        <f>VLOOKUP(G642,G1:G4:F1:F4,2,TRUE)</f>
        <v>100</v>
      </c>
      <c r="D642" s="323">
        <f>SUM(C641:C642)/100</f>
        <v>2</v>
      </c>
      <c r="E642" s="312">
        <v>2</v>
      </c>
      <c r="F642" s="340"/>
      <c r="G642" s="978" t="str">
        <f>'Pervade Export'!C229</f>
        <v>Yes</v>
      </c>
      <c r="H642" s="842" t="s">
        <v>2409</v>
      </c>
      <c r="I642" s="1009"/>
      <c r="J642" s="843"/>
      <c r="K642" s="843"/>
      <c r="L642" s="1027"/>
      <c r="M642" s="1000" t="str">
        <f>'Pervade Export'!B230</f>
        <v>Yes, risk policy manged by the risk management group</v>
      </c>
      <c r="N642" s="969" t="str">
        <f>'Pervade Export'!E229</f>
        <v>N/A</v>
      </c>
    </row>
    <row r="643" spans="1:14" ht="15.75" thickBot="1">
      <c r="A643" s="1142"/>
      <c r="B643" s="1143"/>
      <c r="C643" s="1143"/>
      <c r="D643" s="1143"/>
      <c r="E643" s="1143"/>
      <c r="F643" s="1143"/>
      <c r="G643" s="1143"/>
      <c r="H643" s="1143"/>
      <c r="I643" s="1143"/>
      <c r="J643" s="1143"/>
      <c r="K643" s="1143"/>
      <c r="L643" s="1144"/>
      <c r="M643" s="1143"/>
      <c r="N643" s="1145"/>
    </row>
  </sheetData>
  <mergeCells count="347">
    <mergeCell ref="H1:N4"/>
    <mergeCell ref="A5:D5"/>
    <mergeCell ref="A3:D3"/>
    <mergeCell ref="A2:D2"/>
    <mergeCell ref="A4:D4"/>
    <mergeCell ref="A82:D82"/>
    <mergeCell ref="A69:D69"/>
    <mergeCell ref="A6:A9"/>
    <mergeCell ref="A10:A12"/>
    <mergeCell ref="A51:B51"/>
    <mergeCell ref="A53:A56"/>
    <mergeCell ref="A38:B38"/>
    <mergeCell ref="A40:B40"/>
    <mergeCell ref="A70:A77"/>
    <mergeCell ref="A78:A80"/>
    <mergeCell ref="A17:A20"/>
    <mergeCell ref="A21:B21"/>
    <mergeCell ref="A13:B13"/>
    <mergeCell ref="A15:A16"/>
    <mergeCell ref="A22:D22"/>
    <mergeCell ref="A14:D14"/>
    <mergeCell ref="A1:B1"/>
    <mergeCell ref="E60:N60"/>
    <mergeCell ref="E51:N51"/>
    <mergeCell ref="A61:D61"/>
    <mergeCell ref="A52:D52"/>
    <mergeCell ref="A41:D41"/>
    <mergeCell ref="A39:D39"/>
    <mergeCell ref="A24:A29"/>
    <mergeCell ref="A30:B30"/>
    <mergeCell ref="A32:A35"/>
    <mergeCell ref="A42:A44"/>
    <mergeCell ref="A46:A50"/>
    <mergeCell ref="A31:D31"/>
    <mergeCell ref="A85:B85"/>
    <mergeCell ref="A57:A59"/>
    <mergeCell ref="A60:B60"/>
    <mergeCell ref="A62:A63"/>
    <mergeCell ref="A64:A67"/>
    <mergeCell ref="A68:B68"/>
    <mergeCell ref="A98:B98"/>
    <mergeCell ref="A101:A104"/>
    <mergeCell ref="A209:A212"/>
    <mergeCell ref="A105:B105"/>
    <mergeCell ref="A108:A110"/>
    <mergeCell ref="A87:A92"/>
    <mergeCell ref="A94:B94"/>
    <mergeCell ref="A136:A137"/>
    <mergeCell ref="A95:D95"/>
    <mergeCell ref="A99:D99"/>
    <mergeCell ref="A106:D106"/>
    <mergeCell ref="A138:A144"/>
    <mergeCell ref="A145:B145"/>
    <mergeCell ref="A147:A149"/>
    <mergeCell ref="A111:B111"/>
    <mergeCell ref="A83:B83"/>
    <mergeCell ref="A84:B84"/>
    <mergeCell ref="A113:A127"/>
    <mergeCell ref="A132:B132"/>
    <mergeCell ref="A133:B133"/>
    <mergeCell ref="A134:B134"/>
    <mergeCell ref="A112:D112"/>
    <mergeCell ref="A130:B131"/>
    <mergeCell ref="C157:C158"/>
    <mergeCell ref="A159:B159"/>
    <mergeCell ref="A160:B160"/>
    <mergeCell ref="C159:C160"/>
    <mergeCell ref="A161:A167"/>
    <mergeCell ref="A151:B151"/>
    <mergeCell ref="A153:A154"/>
    <mergeCell ref="A157:B157"/>
    <mergeCell ref="A158:B158"/>
    <mergeCell ref="C171:C172"/>
    <mergeCell ref="A173:A176"/>
    <mergeCell ref="A171:B171"/>
    <mergeCell ref="A172:B172"/>
    <mergeCell ref="A168:A170"/>
    <mergeCell ref="C185:C186"/>
    <mergeCell ref="A188:A189"/>
    <mergeCell ref="A185:B185"/>
    <mergeCell ref="A186:B186"/>
    <mergeCell ref="C178:C179"/>
    <mergeCell ref="A178:B178"/>
    <mergeCell ref="A179:B179"/>
    <mergeCell ref="A204:D204"/>
    <mergeCell ref="A203:D203"/>
    <mergeCell ref="A205:A208"/>
    <mergeCell ref="A198:A202"/>
    <mergeCell ref="A190:B190"/>
    <mergeCell ref="A191:B191"/>
    <mergeCell ref="C190:C191"/>
    <mergeCell ref="A192:A197"/>
    <mergeCell ref="A226:B226"/>
    <mergeCell ref="A227:B227"/>
    <mergeCell ref="A228:B228"/>
    <mergeCell ref="A229:B229"/>
    <mergeCell ref="A219:A224"/>
    <mergeCell ref="C214:C215"/>
    <mergeCell ref="A216:B216"/>
    <mergeCell ref="A217:B217"/>
    <mergeCell ref="C216:C217"/>
    <mergeCell ref="A214:B214"/>
    <mergeCell ref="A215:B215"/>
    <mergeCell ref="A247:B247"/>
    <mergeCell ref="A248:B248"/>
    <mergeCell ref="A249:A254"/>
    <mergeCell ref="A255:A260"/>
    <mergeCell ref="A261:B261"/>
    <mergeCell ref="A230:A236"/>
    <mergeCell ref="A238:B238"/>
    <mergeCell ref="A239:B239"/>
    <mergeCell ref="A240:A243"/>
    <mergeCell ref="A244:A246"/>
    <mergeCell ref="A271:B271"/>
    <mergeCell ref="A272:B272"/>
    <mergeCell ref="A273:A276"/>
    <mergeCell ref="A278:B278"/>
    <mergeCell ref="A279:B279"/>
    <mergeCell ref="A262:B262"/>
    <mergeCell ref="A263:A266"/>
    <mergeCell ref="A269:B269"/>
    <mergeCell ref="A270:B270"/>
    <mergeCell ref="A297:A298"/>
    <mergeCell ref="A300:B300"/>
    <mergeCell ref="A301:B301"/>
    <mergeCell ref="A302:B302"/>
    <mergeCell ref="A303:B303"/>
    <mergeCell ref="A280:A289"/>
    <mergeCell ref="A290:A293"/>
    <mergeCell ref="A294:B294"/>
    <mergeCell ref="A295:B295"/>
    <mergeCell ref="A326:B326"/>
    <mergeCell ref="A327:B327"/>
    <mergeCell ref="A328:A330"/>
    <mergeCell ref="A304:A311"/>
    <mergeCell ref="A312:A315"/>
    <mergeCell ref="A316:B316"/>
    <mergeCell ref="A317:B317"/>
    <mergeCell ref="A319:A325"/>
    <mergeCell ref="A339:A342"/>
    <mergeCell ref="A336:A338"/>
    <mergeCell ref="A344:B344"/>
    <mergeCell ref="A331:A333"/>
    <mergeCell ref="A334:B334"/>
    <mergeCell ref="A335:B335"/>
    <mergeCell ref="A370:A374"/>
    <mergeCell ref="A356:A359"/>
    <mergeCell ref="A361:B361"/>
    <mergeCell ref="A362:B362"/>
    <mergeCell ref="A363:A366"/>
    <mergeCell ref="A368:B368"/>
    <mergeCell ref="A369:B369"/>
    <mergeCell ref="A345:B345"/>
    <mergeCell ref="A346:B346"/>
    <mergeCell ref="A347:B347"/>
    <mergeCell ref="A348:A352"/>
    <mergeCell ref="A354:B354"/>
    <mergeCell ref="A355:B355"/>
    <mergeCell ref="A383:A384"/>
    <mergeCell ref="A386:B386"/>
    <mergeCell ref="A381:B381"/>
    <mergeCell ref="A382:B382"/>
    <mergeCell ref="A375:A376"/>
    <mergeCell ref="A377:B377"/>
    <mergeCell ref="A378:B378"/>
    <mergeCell ref="A391:A395"/>
    <mergeCell ref="A387:B387"/>
    <mergeCell ref="A388:A390"/>
    <mergeCell ref="A401:A405"/>
    <mergeCell ref="A407:B407"/>
    <mergeCell ref="A408:B408"/>
    <mergeCell ref="A409:A411"/>
    <mergeCell ref="A397:B397"/>
    <mergeCell ref="A398:B398"/>
    <mergeCell ref="A399:B399"/>
    <mergeCell ref="A400:B400"/>
    <mergeCell ref="A417:A418"/>
    <mergeCell ref="A419:A421"/>
    <mergeCell ref="A422:B422"/>
    <mergeCell ref="A412:A414"/>
    <mergeCell ref="A415:B415"/>
    <mergeCell ref="A416:B416"/>
    <mergeCell ref="A440:A442"/>
    <mergeCell ref="A444:B444"/>
    <mergeCell ref="A445:B445"/>
    <mergeCell ref="A430:A436"/>
    <mergeCell ref="A438:B438"/>
    <mergeCell ref="A439:B439"/>
    <mergeCell ref="A423:B423"/>
    <mergeCell ref="A424:A426"/>
    <mergeCell ref="A428:B428"/>
    <mergeCell ref="A429:B429"/>
    <mergeCell ref="A468:A474"/>
    <mergeCell ref="A463:B463"/>
    <mergeCell ref="A464:B464"/>
    <mergeCell ref="A465:B465"/>
    <mergeCell ref="A466:B466"/>
    <mergeCell ref="A456:A461"/>
    <mergeCell ref="A446:A448"/>
    <mergeCell ref="A450:B450"/>
    <mergeCell ref="A451:B451"/>
    <mergeCell ref="A452:A455"/>
    <mergeCell ref="A485:A487"/>
    <mergeCell ref="A475:B475"/>
    <mergeCell ref="A476:B476"/>
    <mergeCell ref="A477:A484"/>
    <mergeCell ref="A493:A502"/>
    <mergeCell ref="A503:A506"/>
    <mergeCell ref="A507:B507"/>
    <mergeCell ref="A508:B508"/>
    <mergeCell ref="A509:A513"/>
    <mergeCell ref="A489:B489"/>
    <mergeCell ref="A490:B490"/>
    <mergeCell ref="A491:B491"/>
    <mergeCell ref="A492:B492"/>
    <mergeCell ref="A549:B549"/>
    <mergeCell ref="A522:A524"/>
    <mergeCell ref="A526:B526"/>
    <mergeCell ref="A527:B527"/>
    <mergeCell ref="A528:B528"/>
    <mergeCell ref="A529:B529"/>
    <mergeCell ref="A515:B515"/>
    <mergeCell ref="A516:B516"/>
    <mergeCell ref="A534:A536"/>
    <mergeCell ref="A537:A539"/>
    <mergeCell ref="A532:B532"/>
    <mergeCell ref="A533:B533"/>
    <mergeCell ref="A517:A521"/>
    <mergeCell ref="A632:B632"/>
    <mergeCell ref="A633:B633"/>
    <mergeCell ref="A634:B634"/>
    <mergeCell ref="A616:B617"/>
    <mergeCell ref="A580:A581"/>
    <mergeCell ref="A583:B583"/>
    <mergeCell ref="A584:B584"/>
    <mergeCell ref="A585:A587"/>
    <mergeCell ref="A567:A573"/>
    <mergeCell ref="A576:B576"/>
    <mergeCell ref="A577:B577"/>
    <mergeCell ref="A578:B578"/>
    <mergeCell ref="A579:B579"/>
    <mergeCell ref="A575:B575"/>
    <mergeCell ref="E185:N185"/>
    <mergeCell ref="E178:N178"/>
    <mergeCell ref="E171:N171"/>
    <mergeCell ref="E156:N159"/>
    <mergeCell ref="A606:B606"/>
    <mergeCell ref="A607:B607"/>
    <mergeCell ref="A608:A609"/>
    <mergeCell ref="A588:A593"/>
    <mergeCell ref="A594:B594"/>
    <mergeCell ref="A595:B595"/>
    <mergeCell ref="A596:A603"/>
    <mergeCell ref="A604:A605"/>
    <mergeCell ref="A560:A561"/>
    <mergeCell ref="A562:A563"/>
    <mergeCell ref="A564:B564"/>
    <mergeCell ref="A565:B565"/>
    <mergeCell ref="A550:B550"/>
    <mergeCell ref="A552:A557"/>
    <mergeCell ref="A558:B558"/>
    <mergeCell ref="A559:B559"/>
    <mergeCell ref="A540:B540"/>
    <mergeCell ref="A541:B541"/>
    <mergeCell ref="A542:A543"/>
    <mergeCell ref="A544:A548"/>
    <mergeCell ref="E37:N40"/>
    <mergeCell ref="E30:N30"/>
    <mergeCell ref="E21:N21"/>
    <mergeCell ref="E13:N13"/>
    <mergeCell ref="E268:N271"/>
    <mergeCell ref="E225:N228"/>
    <mergeCell ref="A146:D146"/>
    <mergeCell ref="A135:D135"/>
    <mergeCell ref="A152:D152"/>
    <mergeCell ref="E261:N261"/>
    <mergeCell ref="E247:N247"/>
    <mergeCell ref="E238:N238"/>
    <mergeCell ref="E151:N151"/>
    <mergeCell ref="E145:N145"/>
    <mergeCell ref="E129:N134"/>
    <mergeCell ref="E111:N111"/>
    <mergeCell ref="E105:N105"/>
    <mergeCell ref="E98:N98"/>
    <mergeCell ref="E94:N94"/>
    <mergeCell ref="E81:N85"/>
    <mergeCell ref="E68:N68"/>
    <mergeCell ref="E213:N216"/>
    <mergeCell ref="E203:N203"/>
    <mergeCell ref="E190:N190"/>
    <mergeCell ref="E299:N302"/>
    <mergeCell ref="E294:N294"/>
    <mergeCell ref="E278:N278"/>
    <mergeCell ref="E343:N346"/>
    <mergeCell ref="E334:N334"/>
    <mergeCell ref="E316:N316"/>
    <mergeCell ref="E326:N326"/>
    <mergeCell ref="E396:N399"/>
    <mergeCell ref="E386:N386"/>
    <mergeCell ref="E381:N381"/>
    <mergeCell ref="E377:N377"/>
    <mergeCell ref="E368:N368"/>
    <mergeCell ref="E361:N361"/>
    <mergeCell ref="E354:N354"/>
    <mergeCell ref="E462:N465"/>
    <mergeCell ref="E450:N450"/>
    <mergeCell ref="E444:N444"/>
    <mergeCell ref="E438:N438"/>
    <mergeCell ref="E428:N428"/>
    <mergeCell ref="E422:N422"/>
    <mergeCell ref="E415:N415"/>
    <mergeCell ref="E407:N407"/>
    <mergeCell ref="E488:N491"/>
    <mergeCell ref="E475:N475"/>
    <mergeCell ref="E507:N507"/>
    <mergeCell ref="E515:N515"/>
    <mergeCell ref="E525:N528"/>
    <mergeCell ref="E574:N578"/>
    <mergeCell ref="E564:N564"/>
    <mergeCell ref="E558:N558"/>
    <mergeCell ref="E549:N549"/>
    <mergeCell ref="E540:N540"/>
    <mergeCell ref="E532:N532"/>
    <mergeCell ref="E615:N620"/>
    <mergeCell ref="E611:N611"/>
    <mergeCell ref="E606:N606"/>
    <mergeCell ref="E594:N594"/>
    <mergeCell ref="E583:N583"/>
    <mergeCell ref="A643:N643"/>
    <mergeCell ref="E637:N637"/>
    <mergeCell ref="E630:N633"/>
    <mergeCell ref="E625:N625"/>
    <mergeCell ref="A619:B619"/>
    <mergeCell ref="A620:B620"/>
    <mergeCell ref="A621:B621"/>
    <mergeCell ref="A622:A623"/>
    <mergeCell ref="A625:B625"/>
    <mergeCell ref="A626:B626"/>
    <mergeCell ref="A611:B611"/>
    <mergeCell ref="A612:B612"/>
    <mergeCell ref="A618:B618"/>
    <mergeCell ref="A641:A642"/>
    <mergeCell ref="A637:B637"/>
    <mergeCell ref="A638:B638"/>
    <mergeCell ref="A639:A640"/>
    <mergeCell ref="A627:A628"/>
    <mergeCell ref="A631:B631"/>
  </mergeCells>
  <pageMargins left="0.7" right="0.7" top="0.75" bottom="0.75" header="0.3" footer="0.3"/>
  <pageSetup paperSize="9" scale="18" orientation="portrait" verticalDpi="300" r:id="rId1"/>
  <headerFooter>
    <oddHeader xml:space="preserve">&amp;L*Only for use with Pervade CS Conversion module© </oddHeader>
  </headerFooter>
  <rowBreaks count="8" manualBreakCount="8">
    <brk id="20" max="16383" man="1"/>
    <brk id="37" max="16383" man="1"/>
    <brk id="59" max="16383" man="1"/>
    <brk id="80" max="16383" man="1"/>
    <brk id="104" max="16383" man="1"/>
    <brk id="110" max="16383" man="1"/>
    <brk id="128" max="16383" man="1"/>
    <brk id="15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4636-C904-4662-B92B-41F8500293F7}">
  <dimension ref="A1"/>
  <sheetViews>
    <sheetView workbookViewId="0"/>
  </sheetViews>
  <sheetFormatPr defaultRowHeight="1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0B1F8-0C4C-4F1E-B60C-022D533659D5}">
  <dimension ref="A1"/>
  <sheetViews>
    <sheetView workbookViewId="0"/>
  </sheetViews>
  <sheetFormatPr defaultRowHeight="1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974086-966E-42AE-84EB-EADD04079F64}">
  <dimension ref="A1:J109"/>
  <sheetViews>
    <sheetView topLeftCell="A7" zoomScaleNormal="100" zoomScalePageLayoutView="115" workbookViewId="0">
      <selection activeCell="D103" sqref="D103"/>
    </sheetView>
  </sheetViews>
  <sheetFormatPr defaultColWidth="8.7109375" defaultRowHeight="14.25"/>
  <cols>
    <col min="1" max="1" width="8.7109375" style="2"/>
    <col min="2" max="2" width="85.28515625" style="215" customWidth="1"/>
    <col min="3" max="3" width="8.7109375" style="8"/>
    <col min="4" max="4" width="8.7109375" style="216"/>
    <col min="5" max="5" width="16" style="8" customWidth="1"/>
    <col min="6" max="6" width="8.7109375" style="217"/>
    <col min="7" max="7" width="28.7109375" style="59" customWidth="1"/>
    <col min="8" max="8" width="28.5703125" style="59" customWidth="1"/>
    <col min="9" max="9" width="27.42578125" style="59" customWidth="1"/>
    <col min="10" max="10" width="42" style="59" customWidth="1"/>
    <col min="11" max="16384" width="8.7109375" style="2"/>
  </cols>
  <sheetData>
    <row r="1" spans="1:10" ht="91.5" customHeight="1" thickBot="1">
      <c r="A1" s="241" t="s">
        <v>2410</v>
      </c>
      <c r="B1" s="242"/>
      <c r="C1" s="242"/>
      <c r="D1" s="242"/>
      <c r="E1" s="243"/>
      <c r="F1" s="357"/>
      <c r="G1" s="241" t="s">
        <v>2411</v>
      </c>
      <c r="H1" s="242"/>
      <c r="I1" s="242"/>
      <c r="J1" s="243"/>
    </row>
    <row r="2" spans="1:10" ht="15" thickBot="1">
      <c r="A2" s="363"/>
      <c r="B2" s="364"/>
      <c r="C2" s="365"/>
      <c r="D2" s="366"/>
      <c r="E2" s="367"/>
      <c r="G2" s="368"/>
      <c r="H2" s="369"/>
      <c r="I2" s="369"/>
      <c r="J2" s="370"/>
    </row>
    <row r="3" spans="1:10" ht="30.75" thickBot="1">
      <c r="A3" s="358" t="s">
        <v>2412</v>
      </c>
      <c r="B3" s="359" t="s">
        <v>2413</v>
      </c>
      <c r="C3" s="360" t="s">
        <v>2414</v>
      </c>
      <c r="D3" s="361"/>
      <c r="E3" s="362"/>
      <c r="F3" s="218"/>
      <c r="G3" s="244" t="s">
        <v>2415</v>
      </c>
      <c r="H3" s="245"/>
      <c r="I3" s="246"/>
      <c r="J3" s="219" t="s">
        <v>2416</v>
      </c>
    </row>
    <row r="4" spans="1:10" ht="43.5" thickBot="1">
      <c r="A4" s="122" t="s">
        <v>2417</v>
      </c>
      <c r="B4" s="220" t="s">
        <v>2418</v>
      </c>
      <c r="C4" s="124" t="s">
        <v>2419</v>
      </c>
      <c r="D4" s="125" t="s">
        <v>2420</v>
      </c>
      <c r="E4" s="126" t="s">
        <v>2421</v>
      </c>
      <c r="F4" s="218"/>
      <c r="G4" s="221" t="s">
        <v>2422</v>
      </c>
      <c r="H4" s="222" t="s">
        <v>2423</v>
      </c>
      <c r="I4" s="223" t="s">
        <v>2424</v>
      </c>
      <c r="J4" s="224" t="s">
        <v>2425</v>
      </c>
    </row>
    <row r="5" spans="1:10" ht="57" customHeight="1" thickTop="1" thickBot="1">
      <c r="A5" s="1187" t="s">
        <v>736</v>
      </c>
      <c r="B5" s="44" t="s">
        <v>2426</v>
      </c>
      <c r="C5" s="128">
        <v>7</v>
      </c>
      <c r="D5" s="129" t="s">
        <v>2427</v>
      </c>
      <c r="E5" s="130">
        <v>20</v>
      </c>
      <c r="F5" s="225"/>
      <c r="G5" s="61"/>
      <c r="H5" s="61"/>
      <c r="I5" s="61"/>
    </row>
    <row r="6" spans="1:10" ht="24" customHeight="1" thickBot="1">
      <c r="A6" s="1188"/>
      <c r="B6" s="226" t="s">
        <v>2428</v>
      </c>
      <c r="C6" s="135">
        <f>'Assessment Sheet'!D9</f>
        <v>4</v>
      </c>
      <c r="D6" s="135">
        <f>'Assessment Sheet'!D12</f>
        <v>2</v>
      </c>
      <c r="E6" s="136">
        <f>C6+D6</f>
        <v>6</v>
      </c>
      <c r="F6" s="227"/>
      <c r="G6" s="1180" t="s">
        <v>2429</v>
      </c>
      <c r="H6" s="1181"/>
      <c r="I6" s="1182"/>
      <c r="J6" s="219" t="s">
        <v>2430</v>
      </c>
    </row>
    <row r="7" spans="1:10" ht="47.65" customHeight="1" thickBot="1">
      <c r="A7" s="1188"/>
      <c r="B7" s="226" t="s">
        <v>2431</v>
      </c>
      <c r="C7" s="135">
        <f>'Assessment Sheet'!D16</f>
        <v>2</v>
      </c>
      <c r="D7" s="135">
        <f>'Assessment Sheet'!D20</f>
        <v>3</v>
      </c>
      <c r="E7" s="136">
        <f>C7+D7</f>
        <v>5</v>
      </c>
      <c r="F7" s="227"/>
      <c r="G7" s="221" t="s">
        <v>2432</v>
      </c>
      <c r="H7" s="222" t="s">
        <v>2433</v>
      </c>
      <c r="I7" s="228" t="s">
        <v>2434</v>
      </c>
      <c r="J7" s="229" t="s">
        <v>2435</v>
      </c>
    </row>
    <row r="8" spans="1:10" ht="33.6" customHeight="1" thickBot="1">
      <c r="A8" s="1188"/>
      <c r="B8" s="226" t="s">
        <v>2436</v>
      </c>
      <c r="C8" s="135">
        <f>'Assessment Sheet'!D23</f>
        <v>1</v>
      </c>
      <c r="D8" s="135">
        <f>'Assessment Sheet'!D29</f>
        <v>6</v>
      </c>
      <c r="E8" s="136">
        <f>C8+D8</f>
        <v>7</v>
      </c>
      <c r="F8" s="227"/>
      <c r="G8" s="61"/>
      <c r="H8" s="61"/>
      <c r="I8" s="61"/>
    </row>
    <row r="9" spans="1:10" ht="24" customHeight="1" thickBot="1">
      <c r="A9" s="1188"/>
      <c r="B9" s="226" t="s">
        <v>2437</v>
      </c>
      <c r="C9" s="135">
        <f>'Assessment Sheet'!D35</f>
        <v>0</v>
      </c>
      <c r="D9" s="135">
        <f>'Assessment Sheet'!D36</f>
        <v>0</v>
      </c>
      <c r="E9" s="136">
        <f>C9+D9</f>
        <v>0</v>
      </c>
      <c r="F9" s="227"/>
      <c r="G9" s="1180" t="s">
        <v>2438</v>
      </c>
      <c r="H9" s="1181"/>
      <c r="I9" s="1183"/>
      <c r="J9" s="219" t="s">
        <v>2430</v>
      </c>
    </row>
    <row r="10" spans="1:10" ht="24" customHeight="1" thickBot="1">
      <c r="A10" s="1188"/>
      <c r="B10" s="147" t="s">
        <v>2439</v>
      </c>
      <c r="C10" s="148">
        <f>(SUM(C6:C9)/7)*100</f>
        <v>100</v>
      </c>
      <c r="D10" s="148">
        <f>(SUM(D6:D9)/13)*100</f>
        <v>84.615384615384613</v>
      </c>
      <c r="E10" s="149">
        <f>(C10+D10)/2</f>
        <v>92.307692307692307</v>
      </c>
      <c r="F10" s="227"/>
      <c r="G10" s="230"/>
      <c r="H10" s="231"/>
      <c r="I10" s="232"/>
      <c r="J10" s="233"/>
    </row>
    <row r="11" spans="1:10" ht="36" customHeight="1" thickBot="1">
      <c r="A11" s="1188"/>
      <c r="B11" s="44" t="s">
        <v>776</v>
      </c>
      <c r="C11" s="128">
        <v>18</v>
      </c>
      <c r="D11" s="129" t="s">
        <v>2440</v>
      </c>
      <c r="E11" s="130">
        <v>33</v>
      </c>
      <c r="F11" s="225"/>
      <c r="G11" s="221" t="s">
        <v>2432</v>
      </c>
      <c r="H11" s="222" t="s">
        <v>2441</v>
      </c>
      <c r="I11" s="234" t="s">
        <v>2442</v>
      </c>
      <c r="J11" s="229" t="s">
        <v>2443</v>
      </c>
    </row>
    <row r="12" spans="1:10" ht="24" customHeight="1" thickBot="1">
      <c r="A12" s="1188"/>
      <c r="B12" s="226" t="s">
        <v>2444</v>
      </c>
      <c r="C12" s="135">
        <f>'Assessment Sheet'!D45</f>
        <v>3</v>
      </c>
      <c r="D12" s="155">
        <f>'Assessment Sheet'!D50</f>
        <v>5</v>
      </c>
      <c r="E12" s="136">
        <f>C12+D12</f>
        <v>8</v>
      </c>
      <c r="F12" s="227"/>
    </row>
    <row r="13" spans="1:10" ht="33.6" customHeight="1" thickBot="1">
      <c r="A13" s="1188"/>
      <c r="B13" s="226" t="s">
        <v>2445</v>
      </c>
      <c r="C13" s="135">
        <f>'Assessment Sheet'!D56</f>
        <v>4</v>
      </c>
      <c r="D13" s="155">
        <f>'Assessment Sheet'!D59</f>
        <v>3</v>
      </c>
      <c r="E13" s="136">
        <f>C13+D13</f>
        <v>7</v>
      </c>
      <c r="F13" s="227"/>
    </row>
    <row r="14" spans="1:10" ht="24" customHeight="1" thickBot="1">
      <c r="A14" s="1188"/>
      <c r="B14" s="226" t="s">
        <v>2446</v>
      </c>
      <c r="C14" s="135">
        <f>'Assessment Sheet'!D63</f>
        <v>2</v>
      </c>
      <c r="D14" s="155">
        <f>'Assessment Sheet'!D67</f>
        <v>3</v>
      </c>
      <c r="E14" s="136">
        <f>C14+D14</f>
        <v>5</v>
      </c>
      <c r="F14" s="227"/>
    </row>
    <row r="15" spans="1:10" ht="15" thickBot="1">
      <c r="A15" s="1188"/>
      <c r="B15" s="226" t="s">
        <v>2447</v>
      </c>
      <c r="C15" s="135">
        <f>'Assessment Sheet'!D77</f>
        <v>7</v>
      </c>
      <c r="D15" s="155">
        <f>'Assessment Sheet'!D80</f>
        <v>3</v>
      </c>
      <c r="E15" s="136">
        <f>C15+D15</f>
        <v>10</v>
      </c>
      <c r="F15" s="227"/>
    </row>
    <row r="16" spans="1:10" ht="24" customHeight="1" thickBot="1">
      <c r="A16" s="1189"/>
      <c r="B16" s="147" t="s">
        <v>2439</v>
      </c>
      <c r="C16" s="148">
        <f>(SUM(C12:C15)/18*100)</f>
        <v>88.888888888888886</v>
      </c>
      <c r="D16" s="148">
        <f>(SUM(D12:D15)/15)*100</f>
        <v>93.333333333333329</v>
      </c>
      <c r="E16" s="149">
        <f>(C16+D16)/2</f>
        <v>91.111111111111114</v>
      </c>
      <c r="F16" s="227"/>
    </row>
    <row r="17" spans="1:6" ht="24" customHeight="1" thickBot="1">
      <c r="A17" s="1190" t="s">
        <v>820</v>
      </c>
      <c r="B17" s="44" t="s">
        <v>821</v>
      </c>
      <c r="C17" s="128" t="s">
        <v>2448</v>
      </c>
      <c r="D17" s="129" t="s">
        <v>2449</v>
      </c>
      <c r="E17" s="130">
        <v>33</v>
      </c>
      <c r="F17" s="225"/>
    </row>
    <row r="18" spans="1:6" ht="24" customHeight="1" thickBot="1">
      <c r="A18" s="1191"/>
      <c r="B18" s="226" t="s">
        <v>2450</v>
      </c>
      <c r="C18" s="135">
        <f>'Assessment Sheet'!D92</f>
        <v>4</v>
      </c>
      <c r="D18" s="135">
        <f>'Assessment Sheet'!D93</f>
        <v>0</v>
      </c>
      <c r="E18" s="136">
        <f>C18+D18</f>
        <v>4</v>
      </c>
      <c r="F18" s="227"/>
    </row>
    <row r="19" spans="1:6" ht="24" customHeight="1" thickBot="1">
      <c r="A19" s="1191"/>
      <c r="B19" s="226" t="s">
        <v>2451</v>
      </c>
      <c r="C19" s="135">
        <f>'Assessment Sheet'!D96</f>
        <v>1</v>
      </c>
      <c r="D19" s="135">
        <f>'Assessment Sheet'!D97</f>
        <v>1</v>
      </c>
      <c r="E19" s="136">
        <f>C19+D19</f>
        <v>2</v>
      </c>
      <c r="F19" s="227"/>
    </row>
    <row r="20" spans="1:6" ht="15" thickBot="1">
      <c r="A20" s="1191"/>
      <c r="B20" s="226" t="s">
        <v>2452</v>
      </c>
      <c r="C20" s="135">
        <f>'Assessment Sheet'!D100</f>
        <v>1</v>
      </c>
      <c r="D20" s="135">
        <f>'Assessment Sheet'!D104</f>
        <v>3</v>
      </c>
      <c r="E20" s="136">
        <f>C20+D20</f>
        <v>4</v>
      </c>
      <c r="F20" s="227"/>
    </row>
    <row r="21" spans="1:6" ht="24" customHeight="1" thickBot="1">
      <c r="A21" s="1191"/>
      <c r="B21" s="226" t="s">
        <v>2453</v>
      </c>
      <c r="C21" s="135">
        <f>'Assessment Sheet'!D107</f>
        <v>1</v>
      </c>
      <c r="D21" s="135">
        <f>'Assessment Sheet'!D110</f>
        <v>3</v>
      </c>
      <c r="E21" s="136">
        <f>C21+D21</f>
        <v>4</v>
      </c>
      <c r="F21" s="227"/>
    </row>
    <row r="22" spans="1:6" ht="24" customHeight="1" thickBot="1">
      <c r="A22" s="1191"/>
      <c r="B22" s="235" t="s">
        <v>2454</v>
      </c>
      <c r="C22" s="135">
        <f>'Assessment Sheet'!D127</f>
        <v>4</v>
      </c>
      <c r="D22" s="135">
        <f>'Assessment Sheet'!D128</f>
        <v>1</v>
      </c>
      <c r="E22" s="136">
        <f>C22+D22</f>
        <v>5</v>
      </c>
      <c r="F22" s="227"/>
    </row>
    <row r="23" spans="1:6" ht="24" customHeight="1" thickBot="1">
      <c r="A23" s="1192"/>
      <c r="B23" s="147" t="s">
        <v>2439</v>
      </c>
      <c r="C23" s="148">
        <f>(SUM(C18:C22)/24*100)</f>
        <v>45.833333333333329</v>
      </c>
      <c r="D23" s="148">
        <f>(SUM(D18:D22)/9)*100</f>
        <v>88.888888888888886</v>
      </c>
      <c r="E23" s="149">
        <f>(C23+D23)/2</f>
        <v>67.361111111111114</v>
      </c>
      <c r="F23" s="227"/>
    </row>
    <row r="24" spans="1:6" ht="24" customHeight="1" thickBot="1">
      <c r="A24" s="1193" t="s">
        <v>867</v>
      </c>
      <c r="B24" s="44" t="s">
        <v>868</v>
      </c>
      <c r="C24" s="128">
        <v>7</v>
      </c>
      <c r="D24" s="129" t="s">
        <v>2455</v>
      </c>
      <c r="E24" s="130">
        <v>15</v>
      </c>
      <c r="F24" s="225"/>
    </row>
    <row r="25" spans="1:6" ht="24" customHeight="1" thickBot="1">
      <c r="A25" s="1188"/>
      <c r="B25" s="226" t="s">
        <v>2456</v>
      </c>
      <c r="C25" s="135">
        <f>'Assessment Sheet'!D137</f>
        <v>2</v>
      </c>
      <c r="D25" s="135">
        <f>'Assessment Sheet'!D144</f>
        <v>5</v>
      </c>
      <c r="E25" s="136">
        <f>C25+D25</f>
        <v>7</v>
      </c>
      <c r="F25" s="227"/>
    </row>
    <row r="26" spans="1:6" ht="20.65" customHeight="1" thickBot="1">
      <c r="A26" s="1188"/>
      <c r="B26" s="226" t="s">
        <v>2457</v>
      </c>
      <c r="C26" s="135">
        <f>'Assessment Sheet'!D149</f>
        <v>3</v>
      </c>
      <c r="D26" s="135">
        <f>'Assessment Sheet'!D150</f>
        <v>0</v>
      </c>
      <c r="E26" s="136">
        <f>C26+D26</f>
        <v>3</v>
      </c>
      <c r="F26" s="227"/>
    </row>
    <row r="27" spans="1:6" ht="24" customHeight="1" thickBot="1">
      <c r="A27" s="1188"/>
      <c r="B27" s="226" t="s">
        <v>2458</v>
      </c>
      <c r="C27" s="135">
        <f>'Assessment Sheet'!D154</f>
        <v>2</v>
      </c>
      <c r="D27" s="135">
        <f>'Assessment Sheet'!D155</f>
        <v>1</v>
      </c>
      <c r="E27" s="136">
        <f>C27+D27</f>
        <v>3</v>
      </c>
      <c r="F27" s="227"/>
    </row>
    <row r="28" spans="1:6" ht="24" customHeight="1" thickBot="1">
      <c r="A28" s="1188"/>
      <c r="B28" s="147" t="s">
        <v>2439</v>
      </c>
      <c r="C28" s="148">
        <f>(SUM(C25:C27)/7*100)</f>
        <v>100</v>
      </c>
      <c r="D28" s="148">
        <f>(SUM(D25:D27)/8)*100</f>
        <v>75</v>
      </c>
      <c r="E28" s="149">
        <f>(C28+D28)/2</f>
        <v>87.5</v>
      </c>
      <c r="F28" s="227"/>
    </row>
    <row r="29" spans="1:6" ht="33.6" customHeight="1" thickBot="1">
      <c r="A29" s="1188"/>
      <c r="B29" s="44" t="s">
        <v>892</v>
      </c>
      <c r="C29" s="128" t="s">
        <v>2459</v>
      </c>
      <c r="D29" s="129" t="s">
        <v>2460</v>
      </c>
      <c r="E29" s="130">
        <v>42</v>
      </c>
      <c r="F29" s="225"/>
    </row>
    <row r="30" spans="1:6" ht="24" customHeight="1" thickBot="1">
      <c r="A30" s="1188"/>
      <c r="B30" s="226" t="s">
        <v>2461</v>
      </c>
      <c r="C30" s="135">
        <f>'Assessment Sheet'!D167</f>
        <v>6</v>
      </c>
      <c r="D30" s="135">
        <f>'Assessment Sheet'!D170</f>
        <v>3</v>
      </c>
      <c r="E30" s="136">
        <f t="shared" ref="E30:E35" si="0">C30+D30</f>
        <v>9</v>
      </c>
      <c r="F30" s="227"/>
    </row>
    <row r="31" spans="1:6" ht="24" customHeight="1" thickBot="1">
      <c r="A31" s="1188"/>
      <c r="B31" s="226" t="s">
        <v>2462</v>
      </c>
      <c r="C31" s="135">
        <f>'Assessment Sheet'!D176</f>
        <v>3</v>
      </c>
      <c r="D31" s="135">
        <f>'Assessment Sheet'!D177</f>
        <v>1</v>
      </c>
      <c r="E31" s="136">
        <f t="shared" si="0"/>
        <v>4</v>
      </c>
      <c r="F31" s="227"/>
    </row>
    <row r="32" spans="1:6" ht="15" thickBot="1">
      <c r="A32" s="1188"/>
      <c r="B32" s="226" t="s">
        <v>2463</v>
      </c>
      <c r="C32" s="135">
        <f>'Assessment Sheet'!D180</f>
        <v>1</v>
      </c>
      <c r="D32" s="135">
        <f>'Assessment Sheet'!D184</f>
        <v>2</v>
      </c>
      <c r="E32" s="136">
        <f t="shared" si="0"/>
        <v>3</v>
      </c>
      <c r="F32" s="227"/>
    </row>
    <row r="33" spans="1:6" ht="24" customHeight="1" thickBot="1">
      <c r="A33" s="1188"/>
      <c r="B33" s="226" t="s">
        <v>2464</v>
      </c>
      <c r="C33" s="135">
        <f>'Assessment Sheet'!D187</f>
        <v>0</v>
      </c>
      <c r="D33" s="135">
        <f>'Assessment Sheet'!D189</f>
        <v>0</v>
      </c>
      <c r="E33" s="136">
        <f t="shared" si="0"/>
        <v>0</v>
      </c>
      <c r="F33" s="227"/>
    </row>
    <row r="34" spans="1:6" ht="24" customHeight="1" thickBot="1">
      <c r="A34" s="1188"/>
      <c r="B34" s="226" t="s">
        <v>2465</v>
      </c>
      <c r="C34" s="135">
        <f>'Assessment Sheet'!D197</f>
        <v>2</v>
      </c>
      <c r="D34" s="135">
        <f>'Assessment Sheet'!D202</f>
        <v>1</v>
      </c>
      <c r="E34" s="136">
        <f t="shared" si="0"/>
        <v>3</v>
      </c>
      <c r="F34" s="227"/>
    </row>
    <row r="35" spans="1:6" ht="33.6" customHeight="1" thickBot="1">
      <c r="A35" s="1188"/>
      <c r="B35" s="226" t="s">
        <v>2466</v>
      </c>
      <c r="C35" s="135">
        <f>'Assessment Sheet'!D208</f>
        <v>4</v>
      </c>
      <c r="D35" s="135">
        <f>'Assessment Sheet'!D212</f>
        <v>2</v>
      </c>
      <c r="E35" s="136">
        <f t="shared" si="0"/>
        <v>6</v>
      </c>
      <c r="F35" s="227"/>
    </row>
    <row r="36" spans="1:6" ht="24" customHeight="1" thickBot="1">
      <c r="A36" s="1188"/>
      <c r="B36" s="147" t="s">
        <v>2439</v>
      </c>
      <c r="C36" s="148">
        <f>(SUM(C30:C35)/23*100)</f>
        <v>69.565217391304344</v>
      </c>
      <c r="D36" s="148">
        <f>(SUM(D30:D35)/19)*100</f>
        <v>47.368421052631575</v>
      </c>
      <c r="E36" s="149">
        <f>(C36+D36)/2</f>
        <v>58.46681922196796</v>
      </c>
      <c r="F36" s="227"/>
    </row>
    <row r="37" spans="1:6" ht="24" customHeight="1" thickBot="1">
      <c r="A37" s="1188"/>
      <c r="B37" s="44" t="s">
        <v>948</v>
      </c>
      <c r="C37" s="128" t="s">
        <v>2467</v>
      </c>
      <c r="D37" s="129" t="s">
        <v>2468</v>
      </c>
      <c r="E37" s="130">
        <v>7</v>
      </c>
      <c r="F37" s="225"/>
    </row>
    <row r="38" spans="1:6" ht="44.1" customHeight="1" thickBot="1">
      <c r="A38" s="1188"/>
      <c r="B38" s="226" t="s">
        <v>2469</v>
      </c>
      <c r="C38" s="135">
        <f>'Assessment Sheet'!D218</f>
        <v>0.5</v>
      </c>
      <c r="D38" s="135">
        <f>'Assessment Sheet'!D224</f>
        <v>3.5</v>
      </c>
      <c r="E38" s="136">
        <f>C38+D38</f>
        <v>4</v>
      </c>
      <c r="F38" s="227"/>
    </row>
    <row r="39" spans="1:6" ht="24" customHeight="1" thickBot="1">
      <c r="A39" s="1188"/>
      <c r="B39" s="147" t="s">
        <v>2439</v>
      </c>
      <c r="C39" s="148">
        <f>(SUM(C38:C38)/1*100)</f>
        <v>50</v>
      </c>
      <c r="D39" s="148">
        <f>(SUM(D38:D38)/6)*100</f>
        <v>58.333333333333336</v>
      </c>
      <c r="E39" s="149">
        <f>(C39+D39)/2</f>
        <v>54.166666666666671</v>
      </c>
      <c r="F39" s="227"/>
    </row>
    <row r="40" spans="1:6" ht="15.75" thickBot="1">
      <c r="A40" s="1188"/>
      <c r="B40" s="44" t="s">
        <v>959</v>
      </c>
      <c r="C40" s="128" t="s">
        <v>2470</v>
      </c>
      <c r="D40" s="129" t="s">
        <v>2471</v>
      </c>
      <c r="E40" s="130">
        <v>31</v>
      </c>
      <c r="F40" s="225"/>
    </row>
    <row r="41" spans="1:6" ht="24" customHeight="1" thickBot="1">
      <c r="A41" s="1188"/>
      <c r="B41" s="226" t="s">
        <v>2472</v>
      </c>
      <c r="C41" s="135">
        <f>'Assessment Sheet'!D236</f>
        <v>7</v>
      </c>
      <c r="D41" s="135">
        <f>'Assessment Sheet'!D237</f>
        <v>0</v>
      </c>
      <c r="E41" s="136">
        <f>C41+D41</f>
        <v>7</v>
      </c>
      <c r="F41" s="227"/>
    </row>
    <row r="42" spans="1:6" ht="24" customHeight="1" thickBot="1">
      <c r="A42" s="1188"/>
      <c r="B42" s="226" t="s">
        <v>2473</v>
      </c>
      <c r="C42" s="135">
        <f>'Assessment Sheet'!D243</f>
        <v>3</v>
      </c>
      <c r="D42" s="135">
        <f>'Assessment Sheet'!D246</f>
        <v>0</v>
      </c>
      <c r="E42" s="136">
        <f>C42+D42</f>
        <v>3</v>
      </c>
      <c r="F42" s="227"/>
    </row>
    <row r="43" spans="1:6" ht="24" customHeight="1" thickBot="1">
      <c r="A43" s="1188"/>
      <c r="B43" s="226" t="s">
        <v>2474</v>
      </c>
      <c r="C43" s="135">
        <f>'Assessment Sheet'!D254</f>
        <v>4</v>
      </c>
      <c r="D43" s="135">
        <f>'Assessment Sheet'!D260</f>
        <v>4</v>
      </c>
      <c r="E43" s="136">
        <f>C43+D43</f>
        <v>8</v>
      </c>
      <c r="F43" s="227"/>
    </row>
    <row r="44" spans="1:6" ht="33.6" customHeight="1" thickBot="1">
      <c r="A44" s="1188"/>
      <c r="B44" s="226" t="s">
        <v>2475</v>
      </c>
      <c r="C44" s="135">
        <f>'Assessment Sheet'!D266</f>
        <v>4</v>
      </c>
      <c r="D44" s="135">
        <f>'Assessment Sheet'!D267</f>
        <v>1</v>
      </c>
      <c r="E44" s="136">
        <f>C44+D44</f>
        <v>5</v>
      </c>
      <c r="F44" s="227"/>
    </row>
    <row r="45" spans="1:6" ht="24" customHeight="1" thickBot="1">
      <c r="A45" s="1188"/>
      <c r="B45" s="147" t="s">
        <v>2439</v>
      </c>
      <c r="C45" s="148">
        <f>(SUM(C41:C44)/21*100)</f>
        <v>85.714285714285708</v>
      </c>
      <c r="D45" s="148">
        <f>(SUM(D41:D44)/10)*100</f>
        <v>50</v>
      </c>
      <c r="E45" s="149">
        <f>(C45+D45)/2</f>
        <v>67.857142857142861</v>
      </c>
      <c r="F45" s="227"/>
    </row>
    <row r="46" spans="1:6" ht="24" customHeight="1" thickBot="1">
      <c r="A46" s="1188"/>
      <c r="B46" s="44" t="s">
        <v>1000</v>
      </c>
      <c r="C46" s="128" t="s">
        <v>2440</v>
      </c>
      <c r="D46" s="129" t="s">
        <v>2468</v>
      </c>
      <c r="E46" s="130">
        <v>21</v>
      </c>
      <c r="F46" s="225"/>
    </row>
    <row r="47" spans="1:6" ht="15" thickBot="1">
      <c r="A47" s="1188"/>
      <c r="B47" s="226" t="s">
        <v>2476</v>
      </c>
      <c r="C47" s="135">
        <f>'Assessment Sheet'!D276</f>
        <v>4</v>
      </c>
      <c r="D47" s="135">
        <f>'Assessment Sheet'!D277</f>
        <v>0</v>
      </c>
      <c r="E47" s="136">
        <f>C47+D47</f>
        <v>4</v>
      </c>
      <c r="F47" s="227"/>
    </row>
    <row r="48" spans="1:6" ht="24" customHeight="1" thickBot="1">
      <c r="A48" s="1188"/>
      <c r="B48" s="226" t="s">
        <v>2477</v>
      </c>
      <c r="C48" s="135">
        <f>'Assessment Sheet'!D289</f>
        <v>9</v>
      </c>
      <c r="D48" s="135">
        <f>'Assessment Sheet'!D293</f>
        <v>3</v>
      </c>
      <c r="E48" s="136">
        <f>C48+D48</f>
        <v>12</v>
      </c>
      <c r="F48" s="227"/>
    </row>
    <row r="49" spans="1:6" ht="15" thickBot="1">
      <c r="A49" s="1188"/>
      <c r="B49" s="226" t="s">
        <v>2478</v>
      </c>
      <c r="C49" s="135">
        <f>'Assessment Sheet'!D296</f>
        <v>0</v>
      </c>
      <c r="D49" s="135">
        <f>'Assessment Sheet'!D298</f>
        <v>0</v>
      </c>
      <c r="E49" s="136">
        <f>C49+D49</f>
        <v>0</v>
      </c>
      <c r="F49" s="227"/>
    </row>
    <row r="50" spans="1:6" ht="24" customHeight="1" thickBot="1">
      <c r="A50" s="1188"/>
      <c r="B50" s="147" t="s">
        <v>2439</v>
      </c>
      <c r="C50" s="148">
        <f>(SUM(C47:C49)/15*100)</f>
        <v>86.666666666666671</v>
      </c>
      <c r="D50" s="148">
        <f>(SUM(D47:D49)/6)*100</f>
        <v>50</v>
      </c>
      <c r="E50" s="149">
        <f>(C50+D50)/2</f>
        <v>68.333333333333343</v>
      </c>
      <c r="F50" s="227"/>
    </row>
    <row r="51" spans="1:6" ht="24" customHeight="1" thickBot="1">
      <c r="A51" s="1188"/>
      <c r="B51" s="44" t="s">
        <v>1029</v>
      </c>
      <c r="C51" s="128" t="s">
        <v>2440</v>
      </c>
      <c r="D51" s="129" t="s">
        <v>2479</v>
      </c>
      <c r="E51" s="130">
        <v>33</v>
      </c>
      <c r="F51" s="225"/>
    </row>
    <row r="52" spans="1:6" ht="24" customHeight="1" thickBot="1">
      <c r="A52" s="1188"/>
      <c r="B52" s="226" t="s">
        <v>2480</v>
      </c>
      <c r="C52" s="135">
        <f>'Assessment Sheet'!D311</f>
        <v>7</v>
      </c>
      <c r="D52" s="135">
        <f>'Assessment Sheet'!D315</f>
        <v>4</v>
      </c>
      <c r="E52" s="136">
        <f>C52+D52</f>
        <v>11</v>
      </c>
      <c r="F52" s="227"/>
    </row>
    <row r="53" spans="1:6" ht="24" customHeight="1" thickBot="1">
      <c r="A53" s="1188"/>
      <c r="B53" s="226" t="s">
        <v>2481</v>
      </c>
      <c r="C53" s="135">
        <f>'Assessment Sheet'!D318</f>
        <v>1</v>
      </c>
      <c r="D53" s="135">
        <f>'Assessment Sheet'!D325</f>
        <v>4</v>
      </c>
      <c r="E53" s="136">
        <f>C53+D53</f>
        <v>5</v>
      </c>
      <c r="F53" s="227"/>
    </row>
    <row r="54" spans="1:6" ht="24" customHeight="1" thickBot="1">
      <c r="A54" s="1188"/>
      <c r="B54" s="226" t="s">
        <v>2482</v>
      </c>
      <c r="C54" s="135">
        <f>'Assessment Sheet'!D330</f>
        <v>3</v>
      </c>
      <c r="D54" s="135">
        <f>'Assessment Sheet'!D333</f>
        <v>3</v>
      </c>
      <c r="E54" s="136">
        <f>C54+D54</f>
        <v>6</v>
      </c>
      <c r="F54" s="227"/>
    </row>
    <row r="55" spans="1:6" ht="15" thickBot="1">
      <c r="A55" s="1188"/>
      <c r="B55" s="226" t="s">
        <v>2483</v>
      </c>
      <c r="C55" s="135">
        <f>'Assessment Sheet'!D338</f>
        <v>0</v>
      </c>
      <c r="D55" s="135">
        <f>'Assessment Sheet'!D342</f>
        <v>2</v>
      </c>
      <c r="E55" s="136">
        <f>C55+D55</f>
        <v>2</v>
      </c>
      <c r="F55" s="227"/>
    </row>
    <row r="56" spans="1:6" ht="24" customHeight="1" thickBot="1">
      <c r="A56" s="1188"/>
      <c r="B56" s="147" t="s">
        <v>2439</v>
      </c>
      <c r="C56" s="148">
        <f>(SUM(C52:C55)/15*100)</f>
        <v>73.333333333333329</v>
      </c>
      <c r="D56" s="148">
        <f>(SUM(D52:D55)/18)*100</f>
        <v>72.222222222222214</v>
      </c>
      <c r="E56" s="149">
        <f>(C56+D56)/2</f>
        <v>72.777777777777771</v>
      </c>
      <c r="F56" s="227"/>
    </row>
    <row r="57" spans="1:6" ht="24" customHeight="1" thickBot="1">
      <c r="A57" s="1188"/>
      <c r="B57" s="44" t="s">
        <v>1072</v>
      </c>
      <c r="C57" s="128">
        <v>24</v>
      </c>
      <c r="D57" s="129" t="s">
        <v>2455</v>
      </c>
      <c r="E57" s="130">
        <v>32</v>
      </c>
      <c r="F57" s="225"/>
    </row>
    <row r="58" spans="1:6" ht="33.6" customHeight="1" thickBot="1">
      <c r="A58" s="1188"/>
      <c r="B58" s="226" t="s">
        <v>2484</v>
      </c>
      <c r="C58" s="135">
        <f>'Assessment Sheet'!D352</f>
        <v>5</v>
      </c>
      <c r="D58" s="135">
        <f>'Assessment Sheet'!D353</f>
        <v>0</v>
      </c>
      <c r="E58" s="136">
        <f t="shared" ref="E58:E64" si="1">C58+D58</f>
        <v>5</v>
      </c>
      <c r="F58" s="227"/>
    </row>
    <row r="59" spans="1:6" ht="15" thickBot="1">
      <c r="A59" s="1188"/>
      <c r="B59" s="226" t="s">
        <v>2485</v>
      </c>
      <c r="C59" s="135">
        <f>'Assessment Sheet'!D359</f>
        <v>4</v>
      </c>
      <c r="D59" s="135">
        <f>'Assessment Sheet'!D360</f>
        <v>0</v>
      </c>
      <c r="E59" s="136">
        <f t="shared" si="1"/>
        <v>4</v>
      </c>
      <c r="F59" s="227"/>
    </row>
    <row r="60" spans="1:6" ht="24" customHeight="1" thickBot="1">
      <c r="A60" s="1188"/>
      <c r="B60" s="226" t="s">
        <v>2486</v>
      </c>
      <c r="C60" s="135">
        <f>'Assessment Sheet'!D366</f>
        <v>2</v>
      </c>
      <c r="D60" s="135">
        <f>'Assessment Sheet'!D367</f>
        <v>0</v>
      </c>
      <c r="E60" s="136">
        <f t="shared" si="1"/>
        <v>2</v>
      </c>
      <c r="F60" s="227"/>
    </row>
    <row r="61" spans="1:6" ht="33.6" customHeight="1" thickBot="1">
      <c r="A61" s="1188"/>
      <c r="B61" s="226" t="s">
        <v>2487</v>
      </c>
      <c r="C61" s="135">
        <f>'Assessment Sheet'!D374</f>
        <v>4</v>
      </c>
      <c r="D61" s="135">
        <f>'Assessment Sheet'!D376</f>
        <v>1</v>
      </c>
      <c r="E61" s="136">
        <f t="shared" si="1"/>
        <v>5</v>
      </c>
      <c r="F61" s="227"/>
    </row>
    <row r="62" spans="1:6" ht="33.6" customHeight="1" thickBot="1">
      <c r="A62" s="1188"/>
      <c r="B62" s="226" t="s">
        <v>2488</v>
      </c>
      <c r="C62" s="135">
        <f>'Assessment Sheet'!D379</f>
        <v>1</v>
      </c>
      <c r="D62" s="135">
        <f>'Assessment Sheet'!D380</f>
        <v>0</v>
      </c>
      <c r="E62" s="136">
        <f t="shared" si="1"/>
        <v>1</v>
      </c>
      <c r="F62" s="227"/>
    </row>
    <row r="63" spans="1:6" ht="24" customHeight="1" thickBot="1">
      <c r="A63" s="1188"/>
      <c r="B63" s="226" t="s">
        <v>2489</v>
      </c>
      <c r="C63" s="135">
        <f>'Assessment Sheet'!D384</f>
        <v>2</v>
      </c>
      <c r="D63" s="135">
        <f>'Assessment Sheet'!D385</f>
        <v>0</v>
      </c>
      <c r="E63" s="136">
        <f t="shared" si="1"/>
        <v>2</v>
      </c>
      <c r="F63" s="227"/>
    </row>
    <row r="64" spans="1:6" ht="24" customHeight="1" thickBot="1">
      <c r="A64" s="1188"/>
      <c r="B64" s="226" t="s">
        <v>2490</v>
      </c>
      <c r="C64" s="135">
        <f>'Assessment Sheet'!D390</f>
        <v>0</v>
      </c>
      <c r="D64" s="135">
        <f>'Assessment Sheet'!D395</f>
        <v>0</v>
      </c>
      <c r="E64" s="136">
        <f t="shared" si="1"/>
        <v>0</v>
      </c>
      <c r="F64" s="227"/>
    </row>
    <row r="65" spans="1:6" ht="24" customHeight="1" thickBot="1">
      <c r="A65" s="1188"/>
      <c r="B65" s="147" t="s">
        <v>2439</v>
      </c>
      <c r="C65" s="148">
        <f>(SUM(C58:C64)/24*100)</f>
        <v>75</v>
      </c>
      <c r="D65" s="148">
        <f>(SUM(D58:D64)/8)*100</f>
        <v>12.5</v>
      </c>
      <c r="E65" s="149">
        <f>(C65+D65)/2</f>
        <v>43.75</v>
      </c>
      <c r="F65" s="227"/>
    </row>
    <row r="66" spans="1:6" ht="24" customHeight="1" thickBot="1">
      <c r="A66" s="1188"/>
      <c r="B66" s="44" t="s">
        <v>1120</v>
      </c>
      <c r="C66" s="128" t="s">
        <v>2491</v>
      </c>
      <c r="D66" s="129">
        <v>14</v>
      </c>
      <c r="E66" s="130">
        <v>44</v>
      </c>
      <c r="F66" s="225"/>
    </row>
    <row r="67" spans="1:6" ht="24" customHeight="1" thickBot="1">
      <c r="A67" s="1188"/>
      <c r="B67" s="226" t="s">
        <v>2492</v>
      </c>
      <c r="C67" s="135">
        <f>'Assessment Sheet'!D405</f>
        <v>5</v>
      </c>
      <c r="D67" s="135">
        <f>'Assessment Sheet'!D406</f>
        <v>0</v>
      </c>
      <c r="E67" s="136">
        <f t="shared" ref="E67:E74" si="2">C67+D67</f>
        <v>5</v>
      </c>
      <c r="F67" s="227"/>
    </row>
    <row r="68" spans="1:6" ht="33.6" customHeight="1" thickBot="1">
      <c r="A68" s="1188"/>
      <c r="B68" s="226" t="s">
        <v>2493</v>
      </c>
      <c r="C68" s="135">
        <f>'Assessment Sheet'!D411</f>
        <v>2</v>
      </c>
      <c r="D68" s="135">
        <f>'Assessment Sheet'!D414</f>
        <v>0</v>
      </c>
      <c r="E68" s="136">
        <f t="shared" si="2"/>
        <v>2</v>
      </c>
      <c r="F68" s="227"/>
    </row>
    <row r="69" spans="1:6" ht="24" customHeight="1" thickBot="1">
      <c r="A69" s="1188"/>
      <c r="B69" s="226" t="s">
        <v>2494</v>
      </c>
      <c r="C69" s="135">
        <f>'Assessment Sheet'!D418</f>
        <v>0</v>
      </c>
      <c r="D69" s="135">
        <f>'Assessment Sheet'!D421</f>
        <v>1</v>
      </c>
      <c r="E69" s="136">
        <f t="shared" si="2"/>
        <v>1</v>
      </c>
      <c r="F69" s="227"/>
    </row>
    <row r="70" spans="1:6" ht="24" customHeight="1" thickBot="1">
      <c r="A70" s="1188"/>
      <c r="B70" s="226" t="s">
        <v>2495</v>
      </c>
      <c r="C70" s="135">
        <f>'Assessment Sheet'!D426</f>
        <v>3</v>
      </c>
      <c r="D70" s="135">
        <f>'Assessment Sheet'!D427</f>
        <v>0</v>
      </c>
      <c r="E70" s="136">
        <f t="shared" si="2"/>
        <v>3</v>
      </c>
      <c r="F70" s="227"/>
    </row>
    <row r="71" spans="1:6" ht="33.6" customHeight="1" thickBot="1">
      <c r="A71" s="1188"/>
      <c r="B71" s="226" t="s">
        <v>2496</v>
      </c>
      <c r="C71" s="135">
        <f>'Assessment Sheet'!D436</f>
        <v>6</v>
      </c>
      <c r="D71" s="135">
        <f>'Assessment Sheet'!D437</f>
        <v>1</v>
      </c>
      <c r="E71" s="136">
        <f t="shared" si="2"/>
        <v>7</v>
      </c>
      <c r="F71" s="227"/>
    </row>
    <row r="72" spans="1:6" ht="24" customHeight="1" thickBot="1">
      <c r="A72" s="1188"/>
      <c r="B72" s="226" t="s">
        <v>2497</v>
      </c>
      <c r="C72" s="135">
        <f>'Assessment Sheet'!D442</f>
        <v>3</v>
      </c>
      <c r="D72" s="135">
        <f>'Assessment Sheet'!D443</f>
        <v>1</v>
      </c>
      <c r="E72" s="136">
        <f t="shared" si="2"/>
        <v>4</v>
      </c>
      <c r="F72" s="227"/>
    </row>
    <row r="73" spans="1:6" ht="15" thickBot="1">
      <c r="A73" s="1188"/>
      <c r="B73" s="236" t="s">
        <v>2498</v>
      </c>
      <c r="C73" s="135">
        <f>'Assessment Sheet'!D448</f>
        <v>1</v>
      </c>
      <c r="D73" s="135">
        <f>'Assessment Sheet'!D449</f>
        <v>0</v>
      </c>
      <c r="E73" s="136">
        <f t="shared" si="2"/>
        <v>1</v>
      </c>
      <c r="F73" s="227"/>
    </row>
    <row r="74" spans="1:6" ht="15" thickBot="1">
      <c r="A74" s="1188"/>
      <c r="B74" s="236" t="s">
        <v>2499</v>
      </c>
      <c r="C74" s="135">
        <f>'Assessment Sheet'!D455</f>
        <v>0</v>
      </c>
      <c r="D74" s="135">
        <f>'Assessment Sheet'!D461</f>
        <v>0</v>
      </c>
      <c r="E74" s="136">
        <f t="shared" si="2"/>
        <v>0</v>
      </c>
      <c r="F74" s="227"/>
    </row>
    <row r="75" spans="1:6" ht="24" customHeight="1" thickBot="1">
      <c r="A75" s="1188"/>
      <c r="B75" s="147" t="s">
        <v>2439</v>
      </c>
      <c r="C75" s="148">
        <f>(SUM(C67:C74)/30*100)</f>
        <v>66.666666666666657</v>
      </c>
      <c r="D75" s="148">
        <f>(SUM(D67:D74)/14)*100</f>
        <v>21.428571428571427</v>
      </c>
      <c r="E75" s="149">
        <f>(C75+D75)/2</f>
        <v>44.047619047619044</v>
      </c>
      <c r="F75" s="227"/>
    </row>
    <row r="76" spans="1:6" ht="24" customHeight="1" thickBot="1">
      <c r="A76" s="1188"/>
      <c r="B76" s="44" t="s">
        <v>1182</v>
      </c>
      <c r="C76" s="128" t="s">
        <v>2449</v>
      </c>
      <c r="D76" s="129" t="s">
        <v>2471</v>
      </c>
      <c r="E76" s="130">
        <v>19</v>
      </c>
      <c r="F76" s="225"/>
    </row>
    <row r="77" spans="1:6" ht="24" customHeight="1" thickBot="1">
      <c r="A77" s="1188"/>
      <c r="B77" s="226" t="s">
        <v>2500</v>
      </c>
      <c r="C77" s="135">
        <f>'Assessment Sheet'!D467</f>
        <v>0</v>
      </c>
      <c r="D77" s="135">
        <f>'Assessment Sheet'!D474</f>
        <v>4</v>
      </c>
      <c r="E77" s="136">
        <f>C77+D77</f>
        <v>4</v>
      </c>
      <c r="F77" s="227"/>
    </row>
    <row r="78" spans="1:6" ht="24" customHeight="1" thickBot="1">
      <c r="A78" s="1188"/>
      <c r="B78" s="226" t="s">
        <v>2501</v>
      </c>
      <c r="C78" s="135">
        <f>'Assessment Sheet'!D484</f>
        <v>3</v>
      </c>
      <c r="D78" s="135">
        <f>'Assessment Sheet'!D487</f>
        <v>2</v>
      </c>
      <c r="E78" s="136">
        <f>C78+D78</f>
        <v>5</v>
      </c>
      <c r="F78" s="227"/>
    </row>
    <row r="79" spans="1:6" ht="24" customHeight="1" thickBot="1">
      <c r="A79" s="1188"/>
      <c r="B79" s="147" t="s">
        <v>2439</v>
      </c>
      <c r="C79" s="148">
        <f>(SUM(C77:C78)/9*100)</f>
        <v>33.333333333333329</v>
      </c>
      <c r="D79" s="148">
        <f>(SUM(D77:D78)/10)*100</f>
        <v>60</v>
      </c>
      <c r="E79" s="149">
        <f>(C79+D79)/2</f>
        <v>46.666666666666664</v>
      </c>
      <c r="F79" s="227"/>
    </row>
    <row r="80" spans="1:6" ht="24" customHeight="1" thickBot="1">
      <c r="A80" s="1188"/>
      <c r="B80" s="44" t="s">
        <v>1207</v>
      </c>
      <c r="C80" s="128">
        <v>20</v>
      </c>
      <c r="D80" s="129" t="s">
        <v>2502</v>
      </c>
      <c r="E80" s="130">
        <v>27</v>
      </c>
      <c r="F80" s="225"/>
    </row>
    <row r="81" spans="1:6" ht="24" customHeight="1" thickBot="1">
      <c r="A81" s="1188"/>
      <c r="B81" s="226" t="s">
        <v>2503</v>
      </c>
      <c r="C81" s="135">
        <f>'Assessment Sheet'!D502</f>
        <v>8</v>
      </c>
      <c r="D81" s="135">
        <f>'Assessment Sheet'!D506</f>
        <v>2</v>
      </c>
      <c r="E81" s="136">
        <f>C81+D81</f>
        <v>10</v>
      </c>
      <c r="F81" s="227"/>
    </row>
    <row r="82" spans="1:6" ht="33.6" customHeight="1" thickBot="1">
      <c r="A82" s="1188"/>
      <c r="B82" s="226" t="s">
        <v>2504</v>
      </c>
      <c r="C82" s="135">
        <f>'Assessment Sheet'!D513</f>
        <v>4</v>
      </c>
      <c r="D82" s="135">
        <f>'Assessment Sheet'!D514</f>
        <v>0</v>
      </c>
      <c r="E82" s="136">
        <f>C82+D82</f>
        <v>4</v>
      </c>
      <c r="F82" s="227"/>
    </row>
    <row r="83" spans="1:6" ht="24" customHeight="1" thickBot="1">
      <c r="A83" s="1188"/>
      <c r="B83" s="226" t="s">
        <v>2505</v>
      </c>
      <c r="C83" s="135">
        <f>'Assessment Sheet'!D521</f>
        <v>5</v>
      </c>
      <c r="D83" s="135">
        <f>'Assessment Sheet'!D524</f>
        <v>3</v>
      </c>
      <c r="E83" s="136">
        <f>C83+D83</f>
        <v>8</v>
      </c>
      <c r="F83" s="227"/>
    </row>
    <row r="84" spans="1:6" ht="24" customHeight="1" thickBot="1">
      <c r="A84" s="1188"/>
      <c r="B84" s="147" t="s">
        <v>2439</v>
      </c>
      <c r="C84" s="148">
        <f>(SUM(C81:C83)/20*100)</f>
        <v>85</v>
      </c>
      <c r="D84" s="148">
        <f>(SUM(D81:D83)/7)*100</f>
        <v>71.428571428571431</v>
      </c>
      <c r="E84" s="149">
        <f>(C84+D84)/2</f>
        <v>78.214285714285722</v>
      </c>
      <c r="F84" s="227"/>
    </row>
    <row r="85" spans="1:6" ht="24" customHeight="1" thickBot="1">
      <c r="A85" s="1188"/>
      <c r="B85" s="44" t="s">
        <v>1243</v>
      </c>
      <c r="C85" s="128" t="s">
        <v>2471</v>
      </c>
      <c r="D85" s="129">
        <v>24</v>
      </c>
      <c r="E85" s="130">
        <v>34</v>
      </c>
      <c r="F85" s="225"/>
    </row>
    <row r="86" spans="1:6" ht="24" customHeight="1" thickBot="1">
      <c r="A86" s="1188"/>
      <c r="B86" s="226" t="s">
        <v>2506</v>
      </c>
      <c r="C86" s="135">
        <f>'Assessment Sheet'!D530</f>
        <v>1</v>
      </c>
      <c r="D86" s="135">
        <f>'Assessment Sheet'!D531</f>
        <v>1</v>
      </c>
      <c r="E86" s="136">
        <f t="shared" ref="E86:E91" si="3">C86+D86</f>
        <v>2</v>
      </c>
      <c r="F86" s="227"/>
    </row>
    <row r="87" spans="1:6" ht="33.6" customHeight="1" thickBot="1">
      <c r="A87" s="1188"/>
      <c r="B87" s="226" t="s">
        <v>2507</v>
      </c>
      <c r="C87" s="135">
        <f>'Assessment Sheet'!D536</f>
        <v>2</v>
      </c>
      <c r="D87" s="135">
        <f>'Assessment Sheet'!D539</f>
        <v>3</v>
      </c>
      <c r="E87" s="136">
        <f t="shared" si="3"/>
        <v>5</v>
      </c>
      <c r="F87" s="227"/>
    </row>
    <row r="88" spans="1:6" ht="33.6" customHeight="1" thickBot="1">
      <c r="A88" s="1188"/>
      <c r="B88" s="226" t="s">
        <v>2508</v>
      </c>
      <c r="C88" s="135">
        <f>'Assessment Sheet'!D543</f>
        <v>1</v>
      </c>
      <c r="D88" s="135">
        <f>'Assessment Sheet'!D548</f>
        <v>1</v>
      </c>
      <c r="E88" s="136">
        <f t="shared" si="3"/>
        <v>2</v>
      </c>
      <c r="F88" s="227"/>
    </row>
    <row r="89" spans="1:6" ht="33.6" customHeight="1" thickBot="1">
      <c r="A89" s="1188"/>
      <c r="B89" s="226" t="s">
        <v>2509</v>
      </c>
      <c r="C89" s="135">
        <f>'Assessment Sheet'!D551</f>
        <v>1</v>
      </c>
      <c r="D89" s="135">
        <f>'Assessment Sheet'!D557</f>
        <v>1</v>
      </c>
      <c r="E89" s="136">
        <f t="shared" si="3"/>
        <v>2</v>
      </c>
      <c r="F89" s="227"/>
    </row>
    <row r="90" spans="1:6" ht="33.6" customHeight="1" thickBot="1">
      <c r="A90" s="1188"/>
      <c r="B90" s="226" t="s">
        <v>2510</v>
      </c>
      <c r="C90" s="135">
        <f>'Assessment Sheet'!D561</f>
        <v>1</v>
      </c>
      <c r="D90" s="135">
        <f>'Assessment Sheet'!D563</f>
        <v>2</v>
      </c>
      <c r="E90" s="136">
        <f t="shared" si="3"/>
        <v>3</v>
      </c>
      <c r="F90" s="227"/>
    </row>
    <row r="91" spans="1:6" ht="24" customHeight="1" thickBot="1">
      <c r="A91" s="1188"/>
      <c r="B91" s="226" t="s">
        <v>2511</v>
      </c>
      <c r="C91" s="135">
        <f>'Assessment Sheet'!D566</f>
        <v>0</v>
      </c>
      <c r="D91" s="135">
        <f>'Assessment Sheet'!D573</f>
        <v>0</v>
      </c>
      <c r="E91" s="136">
        <f t="shared" si="3"/>
        <v>0</v>
      </c>
      <c r="F91" s="227"/>
    </row>
    <row r="92" spans="1:6" ht="24" customHeight="1" thickBot="1">
      <c r="A92" s="1189"/>
      <c r="B92" s="147" t="s">
        <v>2439</v>
      </c>
      <c r="C92" s="148">
        <f>(SUM(C86:C91)/10*100)</f>
        <v>60</v>
      </c>
      <c r="D92" s="148">
        <f>(SUM(D86:D91)/24)*100</f>
        <v>33.333333333333329</v>
      </c>
      <c r="E92" s="149">
        <f>(C92+D92)/2</f>
        <v>46.666666666666664</v>
      </c>
      <c r="F92" s="227"/>
    </row>
    <row r="93" spans="1:6" ht="21.6" customHeight="1" thickBot="1">
      <c r="A93" s="1190" t="s">
        <v>1291</v>
      </c>
      <c r="B93" s="44" t="s">
        <v>1292</v>
      </c>
      <c r="C93" s="128">
        <v>16</v>
      </c>
      <c r="D93" s="129" t="s">
        <v>2512</v>
      </c>
      <c r="E93" s="130">
        <v>26</v>
      </c>
      <c r="F93" s="225"/>
    </row>
    <row r="94" spans="1:6" ht="24" customHeight="1" thickBot="1">
      <c r="A94" s="1191"/>
      <c r="B94" s="226" t="s">
        <v>2513</v>
      </c>
      <c r="C94" s="135">
        <f>'Assessment Sheet'!D581</f>
        <v>2</v>
      </c>
      <c r="D94" s="135">
        <f>'Assessment Sheet'!D582</f>
        <v>0</v>
      </c>
      <c r="E94" s="136">
        <f>C94+D94</f>
        <v>2</v>
      </c>
      <c r="F94" s="227"/>
    </row>
    <row r="95" spans="1:6" ht="24" customHeight="1" thickBot="1">
      <c r="A95" s="1191"/>
      <c r="B95" s="226" t="s">
        <v>2514</v>
      </c>
      <c r="C95" s="135">
        <f>'Assessment Sheet'!D587</f>
        <v>3</v>
      </c>
      <c r="D95" s="135">
        <f>'Assessment Sheet'!D593</f>
        <v>5</v>
      </c>
      <c r="E95" s="136">
        <f>C95+D95</f>
        <v>8</v>
      </c>
      <c r="F95" s="227"/>
    </row>
    <row r="96" spans="1:6" ht="24" customHeight="1" thickBot="1">
      <c r="A96" s="1191"/>
      <c r="B96" s="226" t="s">
        <v>2515</v>
      </c>
      <c r="C96" s="135">
        <f>'Assessment Sheet'!D603</f>
        <v>6</v>
      </c>
      <c r="D96" s="135">
        <f>'Assessment Sheet'!D605</f>
        <v>1</v>
      </c>
      <c r="E96" s="136">
        <f>C96+D96</f>
        <v>7</v>
      </c>
      <c r="F96" s="227"/>
    </row>
    <row r="97" spans="1:6" ht="24" customHeight="1" thickBot="1">
      <c r="A97" s="1191"/>
      <c r="B97" s="226" t="s">
        <v>2516</v>
      </c>
      <c r="C97" s="135">
        <f>'Assessment Sheet'!D609</f>
        <v>1</v>
      </c>
      <c r="D97" s="135">
        <f>'Assessment Sheet'!D610</f>
        <v>1</v>
      </c>
      <c r="E97" s="136">
        <f>C97+D97</f>
        <v>2</v>
      </c>
      <c r="F97" s="227"/>
    </row>
    <row r="98" spans="1:6" ht="33.6" customHeight="1" thickBot="1">
      <c r="A98" s="1191"/>
      <c r="B98" s="226" t="s">
        <v>2517</v>
      </c>
      <c r="C98" s="135">
        <f>'Assessment Sheet'!D613</f>
        <v>1</v>
      </c>
      <c r="D98" s="135">
        <f>'Assessment Sheet'!D614</f>
        <v>0</v>
      </c>
      <c r="E98" s="136">
        <f>C98+D98</f>
        <v>1</v>
      </c>
      <c r="F98" s="227"/>
    </row>
    <row r="99" spans="1:6" ht="24" customHeight="1" thickBot="1">
      <c r="A99" s="1192"/>
      <c r="B99" s="147" t="s">
        <v>2439</v>
      </c>
      <c r="C99" s="148">
        <f>(SUM(C94:C98)/16*100)</f>
        <v>81.25</v>
      </c>
      <c r="D99" s="148">
        <f>(SUM(D94:D98)/10)*100</f>
        <v>70</v>
      </c>
      <c r="E99" s="149">
        <f>(C99+D99)/2</f>
        <v>75.625</v>
      </c>
      <c r="F99" s="227"/>
    </row>
    <row r="100" spans="1:6" ht="33.6" customHeight="1" thickBot="1">
      <c r="A100" s="1184" t="s">
        <v>1330</v>
      </c>
      <c r="B100" s="44" t="s">
        <v>1331</v>
      </c>
      <c r="C100" s="128" t="s">
        <v>2518</v>
      </c>
      <c r="D100" s="129" t="s">
        <v>2519</v>
      </c>
      <c r="E100" s="130">
        <v>4</v>
      </c>
      <c r="F100" s="225"/>
    </row>
    <row r="101" spans="1:6" ht="24" customHeight="1" thickBot="1">
      <c r="A101" s="1185"/>
      <c r="B101" s="226" t="s">
        <v>2520</v>
      </c>
      <c r="C101" s="135">
        <f>'Assessment Sheet'!D623</f>
        <v>2</v>
      </c>
      <c r="D101" s="155">
        <f>'Assessment Sheet'!D624</f>
        <v>0</v>
      </c>
      <c r="E101" s="136">
        <f>C101+D101</f>
        <v>2</v>
      </c>
      <c r="F101" s="227"/>
    </row>
    <row r="102" spans="1:6" ht="24" customHeight="1" thickBot="1">
      <c r="A102" s="1185"/>
      <c r="B102" s="226" t="s">
        <v>2521</v>
      </c>
      <c r="C102" s="135">
        <f>'Assessment Sheet'!D628</f>
        <v>2</v>
      </c>
      <c r="D102" s="155">
        <f>'Assessment Sheet'!D629</f>
        <v>0</v>
      </c>
      <c r="E102" s="136">
        <f>C102+D102</f>
        <v>2</v>
      </c>
      <c r="F102" s="227"/>
    </row>
    <row r="103" spans="1:6" ht="24" customHeight="1" thickBot="1">
      <c r="A103" s="1185"/>
      <c r="B103" s="147" t="s">
        <v>2439</v>
      </c>
      <c r="C103" s="1033">
        <f>(SUM(C101:C102)/4*100)</f>
        <v>100</v>
      </c>
      <c r="D103" s="1033">
        <f>(SUM(D101:D102)/10)*100</f>
        <v>0</v>
      </c>
      <c r="E103" s="149">
        <f>(C103+D103)/2</f>
        <v>50</v>
      </c>
      <c r="F103" s="227"/>
    </row>
    <row r="104" spans="1:6" ht="24" customHeight="1" thickBot="1">
      <c r="A104" s="1185"/>
      <c r="B104" s="44" t="s">
        <v>1342</v>
      </c>
      <c r="C104" s="128" t="s">
        <v>2522</v>
      </c>
      <c r="D104" s="129" t="s">
        <v>2522</v>
      </c>
      <c r="E104" s="130">
        <v>6</v>
      </c>
      <c r="F104" s="225"/>
    </row>
    <row r="105" spans="1:6" ht="15" thickBot="1">
      <c r="A105" s="1185"/>
      <c r="B105" s="226" t="s">
        <v>2523</v>
      </c>
      <c r="C105" s="135">
        <f>'Assessment Sheet'!D635</f>
        <v>1</v>
      </c>
      <c r="D105" s="135">
        <f>'Assessment Sheet'!D636</f>
        <v>1</v>
      </c>
      <c r="E105" s="136">
        <f>C105+D105</f>
        <v>2</v>
      </c>
      <c r="F105" s="227"/>
    </row>
    <row r="106" spans="1:6" ht="24" customHeight="1" thickBot="1">
      <c r="A106" s="1185"/>
      <c r="B106" s="237" t="s">
        <v>2524</v>
      </c>
      <c r="C106" s="135">
        <f>'Assessment Sheet'!D640</f>
        <v>2</v>
      </c>
      <c r="D106" s="135">
        <f>'Assessment Sheet'!D642</f>
        <v>2</v>
      </c>
      <c r="E106" s="136">
        <f>C106+D106</f>
        <v>4</v>
      </c>
      <c r="F106" s="227"/>
    </row>
    <row r="107" spans="1:6" ht="24" customHeight="1" thickTop="1" thickBot="1">
      <c r="A107" s="1186"/>
      <c r="B107" s="147" t="s">
        <v>2439</v>
      </c>
      <c r="C107" s="148">
        <f>(SUM(C105:C106)/3*100)</f>
        <v>100</v>
      </c>
      <c r="D107" s="148">
        <f>(SUM(D105:D106)/3)*100</f>
        <v>100</v>
      </c>
      <c r="E107" s="149">
        <f>(C107+D107)/2</f>
        <v>100</v>
      </c>
      <c r="F107" s="227"/>
    </row>
    <row r="108" spans="1:6" ht="15.75" thickBot="1">
      <c r="A108" s="178"/>
      <c r="B108" s="111" t="s">
        <v>2525</v>
      </c>
      <c r="C108" s="179">
        <v>247</v>
      </c>
      <c r="D108" s="180">
        <v>180</v>
      </c>
      <c r="E108" s="238">
        <v>427</v>
      </c>
      <c r="F108" s="239"/>
    </row>
    <row r="109" spans="1:6" ht="15.75" thickBot="1">
      <c r="A109" s="178"/>
      <c r="B109" s="111" t="s">
        <v>2526</v>
      </c>
      <c r="C109" s="181">
        <v>0.57999999999999996</v>
      </c>
      <c r="D109" s="182">
        <v>0.42</v>
      </c>
      <c r="E109" s="240"/>
    </row>
  </sheetData>
  <mergeCells count="7">
    <mergeCell ref="G6:I6"/>
    <mergeCell ref="G9:I9"/>
    <mergeCell ref="A100:A107"/>
    <mergeCell ref="A5:A16"/>
    <mergeCell ref="A17:A23"/>
    <mergeCell ref="A24:A92"/>
    <mergeCell ref="A93:A99"/>
  </mergeCells>
  <pageMargins left="0.7" right="0.7" top="0.75" bottom="0.75" header="0.3" footer="0.3"/>
  <pageSetup paperSize="9" scale="67" orientation="portrait" verticalDpi="300" r:id="rId1"/>
  <headerFooter>
    <oddHeader xml:space="preserve">&amp;C*Only for use with Pervade CS Conversion module© </oddHeader>
  </headerFooter>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85638B-D16E-4FEC-B830-BB620EB41BE8}">
  <sheetPr>
    <pageSetUpPr fitToPage="1"/>
  </sheetPr>
  <dimension ref="A1:Q27"/>
  <sheetViews>
    <sheetView topLeftCell="A5" zoomScale="85" zoomScaleNormal="85" zoomScalePageLayoutView="65" workbookViewId="0">
      <selection activeCell="B8" sqref="B8"/>
    </sheetView>
  </sheetViews>
  <sheetFormatPr defaultColWidth="8.7109375" defaultRowHeight="15"/>
  <cols>
    <col min="1" max="1" width="11.28515625" style="60" customWidth="1"/>
    <col min="2" max="2" width="47.42578125" style="2" customWidth="1"/>
    <col min="3" max="3" width="49.7109375" style="61" customWidth="1"/>
    <col min="4" max="4" width="49.7109375" style="2" customWidth="1"/>
    <col min="5" max="6" width="19" style="61" customWidth="1"/>
    <col min="7" max="7" width="22.42578125" style="61" customWidth="1"/>
    <col min="8" max="8" width="8.7109375" style="2" customWidth="1"/>
    <col min="9" max="9" width="25" style="59" customWidth="1"/>
    <col min="10" max="11" width="26.42578125" style="2" customWidth="1"/>
    <col min="12" max="12" width="28.7109375" style="2" customWidth="1"/>
    <col min="13" max="13" width="2" customWidth="1"/>
    <col min="14" max="14" width="22.5703125" style="2" customWidth="1"/>
    <col min="15" max="17" width="26.7109375" style="2" customWidth="1"/>
    <col min="18" max="16384" width="8.7109375" style="2"/>
  </cols>
  <sheetData>
    <row r="1" spans="1:17" ht="95.1" customHeight="1" thickBot="1">
      <c r="A1" s="1195" t="s">
        <v>2527</v>
      </c>
      <c r="B1" s="1196"/>
      <c r="C1" s="1196"/>
      <c r="D1" s="1196"/>
      <c r="E1" s="1196"/>
      <c r="F1" s="1196"/>
      <c r="G1" s="1197"/>
      <c r="H1" s="1"/>
      <c r="I1" s="1198" t="s">
        <v>2528</v>
      </c>
      <c r="J1" s="1198"/>
      <c r="K1" s="1198"/>
      <c r="L1" s="1199"/>
      <c r="M1" s="1200"/>
      <c r="N1" s="1203" t="s">
        <v>2529</v>
      </c>
      <c r="O1" s="1198"/>
      <c r="P1" s="1198"/>
      <c r="Q1" s="1199"/>
    </row>
    <row r="2" spans="1:17" s="8" customFormat="1" ht="42.6" customHeight="1" thickBot="1">
      <c r="A2" s="3"/>
      <c r="B2" s="4" t="s">
        <v>2530</v>
      </c>
      <c r="C2" s="5">
        <f ca="1">TODAY()</f>
        <v>45984</v>
      </c>
      <c r="D2" s="6" t="s">
        <v>2531</v>
      </c>
      <c r="E2" s="1204">
        <f>G5</f>
        <v>67.344228969531827</v>
      </c>
      <c r="F2" s="1205"/>
      <c r="G2" s="1206"/>
      <c r="H2" s="7"/>
      <c r="I2" s="1207" t="s">
        <v>2532</v>
      </c>
      <c r="J2" s="1211" t="s">
        <v>2533</v>
      </c>
      <c r="K2" s="1211" t="s">
        <v>2534</v>
      </c>
      <c r="L2" s="1211" t="s">
        <v>2535</v>
      </c>
      <c r="M2" s="1201"/>
      <c r="N2" s="1207" t="s">
        <v>2536</v>
      </c>
      <c r="O2" s="1217" t="s">
        <v>2537</v>
      </c>
      <c r="P2" s="1217" t="s">
        <v>2538</v>
      </c>
      <c r="Q2" s="1217" t="s">
        <v>2539</v>
      </c>
    </row>
    <row r="3" spans="1:17" s="8" customFormat="1" ht="30.75" thickBot="1">
      <c r="A3" s="9" t="s">
        <v>2412</v>
      </c>
      <c r="B3" s="10" t="s">
        <v>2413</v>
      </c>
      <c r="C3" s="11" t="s">
        <v>2540</v>
      </c>
      <c r="D3" s="12" t="s">
        <v>2541</v>
      </c>
      <c r="E3" s="13" t="s">
        <v>2542</v>
      </c>
      <c r="F3" s="13" t="s">
        <v>2543</v>
      </c>
      <c r="G3" s="13" t="s">
        <v>2544</v>
      </c>
      <c r="H3" s="7"/>
      <c r="I3" s="1208"/>
      <c r="J3" s="1212"/>
      <c r="K3" s="1212"/>
      <c r="L3" s="1212"/>
      <c r="M3" s="1201"/>
      <c r="N3" s="1208"/>
      <c r="O3" s="1218"/>
      <c r="P3" s="1218"/>
      <c r="Q3" s="1218"/>
    </row>
    <row r="4" spans="1:17" ht="124.5" customHeight="1" thickBot="1">
      <c r="A4" s="866" t="s">
        <v>2417</v>
      </c>
      <c r="B4" s="14" t="s">
        <v>2418</v>
      </c>
      <c r="C4" s="15" t="s">
        <v>2545</v>
      </c>
      <c r="D4" s="16" t="s">
        <v>2546</v>
      </c>
      <c r="E4" s="17" t="s">
        <v>2547</v>
      </c>
      <c r="F4" s="17" t="s">
        <v>2547</v>
      </c>
      <c r="G4" s="17" t="s">
        <v>2548</v>
      </c>
      <c r="H4" s="18"/>
      <c r="I4" s="1208"/>
      <c r="J4" s="875">
        <f>AVERAGE(J6:J22)</f>
        <v>75</v>
      </c>
      <c r="K4" s="875">
        <f>AVERAGE(K6:K22)</f>
        <v>50</v>
      </c>
      <c r="L4" s="875">
        <f>AVERAGE(L6:L22)</f>
        <v>64.5</v>
      </c>
      <c r="M4" s="1201"/>
      <c r="N4" s="1208"/>
      <c r="O4" s="19">
        <v>60</v>
      </c>
      <c r="P4" s="19">
        <v>60</v>
      </c>
      <c r="Q4" s="19">
        <f>(58/100*O4)+(42/100*P4)</f>
        <v>60</v>
      </c>
    </row>
    <row r="5" spans="1:17" ht="114" customHeight="1" thickTop="1" thickBot="1">
      <c r="A5" s="20" t="s">
        <v>2549</v>
      </c>
      <c r="B5" s="21" t="s">
        <v>2550</v>
      </c>
      <c r="C5" s="22" t="s">
        <v>2551</v>
      </c>
      <c r="D5" s="22" t="s">
        <v>2552</v>
      </c>
      <c r="E5" s="876">
        <f>AVERAGE(E6:E22)</f>
        <v>76.544219136930124</v>
      </c>
      <c r="F5" s="876">
        <f>AVERAGE(F6:F22)</f>
        <v>58.144238802133536</v>
      </c>
      <c r="G5" s="877">
        <f>AVERAGE(G6:G22)</f>
        <v>67.344228969531827</v>
      </c>
      <c r="H5" s="18"/>
      <c r="I5" s="1208"/>
      <c r="J5" s="115" t="s">
        <v>2553</v>
      </c>
      <c r="K5" s="115" t="s">
        <v>2554</v>
      </c>
      <c r="L5" s="115" t="s">
        <v>2555</v>
      </c>
      <c r="M5" s="1202"/>
      <c r="N5" s="1213"/>
      <c r="O5" s="112"/>
      <c r="P5" s="113"/>
      <c r="Q5" s="114"/>
    </row>
    <row r="6" spans="1:17" ht="108" customHeight="1" thickTop="1" thickBot="1">
      <c r="A6" s="1194" t="s">
        <v>736</v>
      </c>
      <c r="B6" s="24" t="s">
        <v>739</v>
      </c>
      <c r="C6" s="25" t="s">
        <v>2556</v>
      </c>
      <c r="D6" s="26" t="s">
        <v>2557</v>
      </c>
      <c r="E6" s="878">
        <f>'Summary Sheet'!C10</f>
        <v>100</v>
      </c>
      <c r="F6" s="878">
        <f>'Summary Sheet'!D10</f>
        <v>84.615384615384613</v>
      </c>
      <c r="G6" s="878">
        <f>(E6+F6)/2</f>
        <v>92.307692307692307</v>
      </c>
      <c r="H6" s="18"/>
      <c r="I6" s="1209"/>
      <c r="J6" s="27">
        <v>75</v>
      </c>
      <c r="K6" s="28">
        <v>50</v>
      </c>
      <c r="L6" s="29">
        <f>(58/100*J6)+(42/100*K6)</f>
        <v>64.5</v>
      </c>
      <c r="N6" s="30"/>
      <c r="O6" s="31">
        <f>O4</f>
        <v>60</v>
      </c>
      <c r="P6" s="31">
        <f>P4</f>
        <v>60</v>
      </c>
      <c r="Q6" s="31">
        <f>Q4</f>
        <v>60</v>
      </c>
    </row>
    <row r="7" spans="1:17" ht="93.6" customHeight="1" thickBot="1">
      <c r="A7" s="1188"/>
      <c r="B7" s="32" t="s">
        <v>776</v>
      </c>
      <c r="C7" s="33" t="s">
        <v>777</v>
      </c>
      <c r="D7" s="33" t="s">
        <v>2558</v>
      </c>
      <c r="E7" s="877">
        <f>'Summary Sheet'!C16</f>
        <v>88.888888888888886</v>
      </c>
      <c r="F7" s="877">
        <f>'Summary Sheet'!D16</f>
        <v>93.333333333333329</v>
      </c>
      <c r="G7" s="878">
        <f t="shared" ref="G7:G22" si="0">(E7+F7)/2</f>
        <v>91.111111111111114</v>
      </c>
      <c r="H7" s="18"/>
      <c r="I7" s="1209"/>
      <c r="J7" s="34">
        <v>75</v>
      </c>
      <c r="K7" s="35">
        <v>50</v>
      </c>
      <c r="L7" s="36">
        <f t="shared" ref="L7:L22" si="1">(58/100*J7)+(42/100*K7)</f>
        <v>64.5</v>
      </c>
      <c r="N7" s="30"/>
      <c r="O7" s="31">
        <f>O4</f>
        <v>60</v>
      </c>
      <c r="P7" s="31">
        <f>P4</f>
        <v>60</v>
      </c>
      <c r="Q7" s="31">
        <f>Q4</f>
        <v>60</v>
      </c>
    </row>
    <row r="8" spans="1:17" ht="86.65" customHeight="1" thickBot="1">
      <c r="A8" s="37" t="s">
        <v>820</v>
      </c>
      <c r="B8" s="26" t="s">
        <v>821</v>
      </c>
      <c r="C8" s="38" t="s">
        <v>822</v>
      </c>
      <c r="D8" s="38" t="s">
        <v>2559</v>
      </c>
      <c r="E8" s="878">
        <f>'Summary Sheet'!C23</f>
        <v>45.833333333333329</v>
      </c>
      <c r="F8" s="878">
        <f>'Summary Sheet'!D23</f>
        <v>88.888888888888886</v>
      </c>
      <c r="G8" s="878">
        <f t="shared" si="0"/>
        <v>67.361111111111114</v>
      </c>
      <c r="H8" s="18"/>
      <c r="I8" s="1209"/>
      <c r="J8" s="39">
        <v>75</v>
      </c>
      <c r="K8" s="40">
        <v>50</v>
      </c>
      <c r="L8" s="41">
        <f t="shared" si="1"/>
        <v>64.5</v>
      </c>
      <c r="N8" s="30"/>
      <c r="O8" s="31">
        <f t="shared" ref="O8:Q22" si="2">O6</f>
        <v>60</v>
      </c>
      <c r="P8" s="31">
        <f t="shared" si="2"/>
        <v>60</v>
      </c>
      <c r="Q8" s="31">
        <f t="shared" si="2"/>
        <v>60</v>
      </c>
    </row>
    <row r="9" spans="1:17" ht="62.65" customHeight="1" thickBot="1">
      <c r="A9" s="1193" t="s">
        <v>867</v>
      </c>
      <c r="B9" s="32" t="s">
        <v>868</v>
      </c>
      <c r="C9" s="33" t="s">
        <v>869</v>
      </c>
      <c r="D9" s="33" t="s">
        <v>2560</v>
      </c>
      <c r="E9" s="877">
        <f>'Summary Sheet'!C28</f>
        <v>100</v>
      </c>
      <c r="F9" s="877">
        <f>'Summary Sheet'!D28</f>
        <v>75</v>
      </c>
      <c r="G9" s="878">
        <f t="shared" si="0"/>
        <v>87.5</v>
      </c>
      <c r="H9" s="18"/>
      <c r="I9" s="1209"/>
      <c r="J9" s="34">
        <v>75</v>
      </c>
      <c r="K9" s="35">
        <v>50</v>
      </c>
      <c r="L9" s="36">
        <f t="shared" si="1"/>
        <v>64.5</v>
      </c>
      <c r="N9" s="30"/>
      <c r="O9" s="31">
        <f t="shared" si="2"/>
        <v>60</v>
      </c>
      <c r="P9" s="31">
        <f t="shared" si="2"/>
        <v>60</v>
      </c>
      <c r="Q9" s="31">
        <f t="shared" si="2"/>
        <v>60</v>
      </c>
    </row>
    <row r="10" spans="1:17" ht="108.6" customHeight="1" thickBot="1">
      <c r="A10" s="1188"/>
      <c r="B10" s="26" t="s">
        <v>892</v>
      </c>
      <c r="C10" s="38" t="s">
        <v>893</v>
      </c>
      <c r="D10" s="38" t="s">
        <v>2561</v>
      </c>
      <c r="E10" s="878">
        <f>'Summary Sheet'!C36</f>
        <v>69.565217391304344</v>
      </c>
      <c r="F10" s="878">
        <f>'Summary Sheet'!D36</f>
        <v>47.368421052631575</v>
      </c>
      <c r="G10" s="878">
        <f t="shared" si="0"/>
        <v>58.46681922196796</v>
      </c>
      <c r="H10" s="18"/>
      <c r="I10" s="1209"/>
      <c r="J10" s="39">
        <v>75</v>
      </c>
      <c r="K10" s="40">
        <v>50</v>
      </c>
      <c r="L10" s="41">
        <f t="shared" si="1"/>
        <v>64.5</v>
      </c>
      <c r="N10" s="30"/>
      <c r="O10" s="31">
        <f t="shared" si="2"/>
        <v>60</v>
      </c>
      <c r="P10" s="31">
        <f t="shared" si="2"/>
        <v>60</v>
      </c>
      <c r="Q10" s="31">
        <f t="shared" si="2"/>
        <v>60</v>
      </c>
    </row>
    <row r="11" spans="1:17" ht="49.15" customHeight="1" thickBot="1">
      <c r="A11" s="1214"/>
      <c r="B11" s="42" t="s">
        <v>948</v>
      </c>
      <c r="C11" s="44" t="s">
        <v>949</v>
      </c>
      <c r="D11" s="43" t="s">
        <v>2562</v>
      </c>
      <c r="E11" s="879">
        <f>'Summary Sheet'!C39</f>
        <v>50</v>
      </c>
      <c r="F11" s="879">
        <f>'Summary Sheet'!D39</f>
        <v>58.333333333333336</v>
      </c>
      <c r="G11" s="878">
        <f t="shared" si="0"/>
        <v>54.166666666666671</v>
      </c>
      <c r="H11" s="18"/>
      <c r="I11" s="1209"/>
      <c r="J11" s="34">
        <v>75</v>
      </c>
      <c r="K11" s="35">
        <v>50</v>
      </c>
      <c r="L11" s="36">
        <f t="shared" si="1"/>
        <v>64.5</v>
      </c>
      <c r="N11" s="30"/>
      <c r="O11" s="31">
        <f t="shared" si="2"/>
        <v>60</v>
      </c>
      <c r="P11" s="31">
        <f t="shared" si="2"/>
        <v>60</v>
      </c>
      <c r="Q11" s="31">
        <f t="shared" si="2"/>
        <v>60</v>
      </c>
    </row>
    <row r="12" spans="1:17" ht="71.650000000000006" customHeight="1" thickBot="1">
      <c r="A12" s="1188"/>
      <c r="B12" s="26" t="s">
        <v>959</v>
      </c>
      <c r="C12" s="38" t="s">
        <v>960</v>
      </c>
      <c r="D12" s="38" t="s">
        <v>2563</v>
      </c>
      <c r="E12" s="878">
        <f>'Summary Sheet'!C45</f>
        <v>85.714285714285708</v>
      </c>
      <c r="F12" s="878">
        <f>'Summary Sheet'!D45</f>
        <v>50</v>
      </c>
      <c r="G12" s="878">
        <f t="shared" si="0"/>
        <v>67.857142857142861</v>
      </c>
      <c r="H12" s="18"/>
      <c r="I12" s="1209"/>
      <c r="J12" s="39">
        <v>75</v>
      </c>
      <c r="K12" s="40">
        <v>50</v>
      </c>
      <c r="L12" s="41">
        <f t="shared" si="1"/>
        <v>64.5</v>
      </c>
      <c r="N12" s="30"/>
      <c r="O12" s="31">
        <f t="shared" si="2"/>
        <v>60</v>
      </c>
      <c r="P12" s="31">
        <f t="shared" si="2"/>
        <v>60</v>
      </c>
      <c r="Q12" s="31">
        <f t="shared" si="2"/>
        <v>60</v>
      </c>
    </row>
    <row r="13" spans="1:17" ht="62.1" customHeight="1" thickBot="1">
      <c r="A13" s="1188"/>
      <c r="B13" s="44" t="s">
        <v>1000</v>
      </c>
      <c r="C13" s="43" t="s">
        <v>1001</v>
      </c>
      <c r="D13" s="43" t="s">
        <v>2564</v>
      </c>
      <c r="E13" s="879">
        <f>'Summary Sheet'!C50</f>
        <v>86.666666666666671</v>
      </c>
      <c r="F13" s="879">
        <f>'Summary Sheet'!D50</f>
        <v>50</v>
      </c>
      <c r="G13" s="878">
        <f t="shared" si="0"/>
        <v>68.333333333333343</v>
      </c>
      <c r="H13" s="18"/>
      <c r="I13" s="1209"/>
      <c r="J13" s="34">
        <v>75</v>
      </c>
      <c r="K13" s="35">
        <v>50</v>
      </c>
      <c r="L13" s="36">
        <f t="shared" si="1"/>
        <v>64.5</v>
      </c>
      <c r="N13" s="30"/>
      <c r="O13" s="31">
        <f t="shared" si="2"/>
        <v>60</v>
      </c>
      <c r="P13" s="31">
        <f t="shared" si="2"/>
        <v>60</v>
      </c>
      <c r="Q13" s="31">
        <f t="shared" si="2"/>
        <v>60</v>
      </c>
    </row>
    <row r="14" spans="1:17" ht="81.599999999999994" customHeight="1" thickBot="1">
      <c r="A14" s="1188"/>
      <c r="B14" s="26" t="s">
        <v>1029</v>
      </c>
      <c r="C14" s="38" t="s">
        <v>1030</v>
      </c>
      <c r="D14" s="38" t="s">
        <v>2565</v>
      </c>
      <c r="E14" s="878">
        <f>'Summary Sheet'!C56</f>
        <v>73.333333333333329</v>
      </c>
      <c r="F14" s="878">
        <f>'Summary Sheet'!D56</f>
        <v>72.222222222222214</v>
      </c>
      <c r="G14" s="878">
        <f t="shared" si="0"/>
        <v>72.777777777777771</v>
      </c>
      <c r="H14" s="18"/>
      <c r="I14" s="1209"/>
      <c r="J14" s="39">
        <v>75</v>
      </c>
      <c r="K14" s="40">
        <v>50</v>
      </c>
      <c r="L14" s="41">
        <f t="shared" si="1"/>
        <v>64.5</v>
      </c>
      <c r="N14" s="30"/>
      <c r="O14" s="31">
        <f t="shared" si="2"/>
        <v>60</v>
      </c>
      <c r="P14" s="31">
        <f t="shared" si="2"/>
        <v>60</v>
      </c>
      <c r="Q14" s="31">
        <f t="shared" si="2"/>
        <v>60</v>
      </c>
    </row>
    <row r="15" spans="1:17" ht="134.65" customHeight="1" thickBot="1">
      <c r="A15" s="1188"/>
      <c r="B15" s="44" t="s">
        <v>1072</v>
      </c>
      <c r="C15" s="43" t="s">
        <v>1073</v>
      </c>
      <c r="D15" s="43" t="s">
        <v>2566</v>
      </c>
      <c r="E15" s="879">
        <f>'Summary Sheet'!C65</f>
        <v>75</v>
      </c>
      <c r="F15" s="879">
        <f>'Summary Sheet'!D65</f>
        <v>12.5</v>
      </c>
      <c r="G15" s="878">
        <f t="shared" si="0"/>
        <v>43.75</v>
      </c>
      <c r="H15" s="18"/>
      <c r="I15" s="1209"/>
      <c r="J15" s="34">
        <v>75</v>
      </c>
      <c r="K15" s="35">
        <v>50</v>
      </c>
      <c r="L15" s="36">
        <f t="shared" si="1"/>
        <v>64.5</v>
      </c>
      <c r="N15" s="30"/>
      <c r="O15" s="31">
        <f t="shared" si="2"/>
        <v>60</v>
      </c>
      <c r="P15" s="31">
        <f t="shared" si="2"/>
        <v>60</v>
      </c>
      <c r="Q15" s="31">
        <f t="shared" si="2"/>
        <v>60</v>
      </c>
    </row>
    <row r="16" spans="1:17" ht="179.1" customHeight="1" thickBot="1">
      <c r="A16" s="1188"/>
      <c r="B16" s="26" t="s">
        <v>1120</v>
      </c>
      <c r="C16" s="38" t="s">
        <v>1121</v>
      </c>
      <c r="D16" s="38" t="s">
        <v>2567</v>
      </c>
      <c r="E16" s="878">
        <f>'Summary Sheet'!C75</f>
        <v>66.666666666666657</v>
      </c>
      <c r="F16" s="878">
        <f>'Summary Sheet'!D75</f>
        <v>21.428571428571427</v>
      </c>
      <c r="G16" s="878">
        <f t="shared" si="0"/>
        <v>44.047619047619044</v>
      </c>
      <c r="H16" s="18"/>
      <c r="I16" s="1209"/>
      <c r="J16" s="39">
        <v>75</v>
      </c>
      <c r="K16" s="40">
        <v>50</v>
      </c>
      <c r="L16" s="41">
        <f t="shared" si="1"/>
        <v>64.5</v>
      </c>
      <c r="N16" s="30"/>
      <c r="O16" s="31">
        <f t="shared" si="2"/>
        <v>60</v>
      </c>
      <c r="P16" s="31">
        <f t="shared" si="2"/>
        <v>60</v>
      </c>
      <c r="Q16" s="31">
        <f t="shared" si="2"/>
        <v>60</v>
      </c>
    </row>
    <row r="17" spans="1:17" ht="46.5" customHeight="1" thickBot="1">
      <c r="A17" s="1188"/>
      <c r="B17" s="44" t="s">
        <v>1182</v>
      </c>
      <c r="C17" s="43" t="s">
        <v>1183</v>
      </c>
      <c r="D17" s="43" t="s">
        <v>2568</v>
      </c>
      <c r="E17" s="879">
        <f>'Summary Sheet'!C79</f>
        <v>33.333333333333329</v>
      </c>
      <c r="F17" s="879">
        <f>'Summary Sheet'!D79</f>
        <v>60</v>
      </c>
      <c r="G17" s="878">
        <f t="shared" si="0"/>
        <v>46.666666666666664</v>
      </c>
      <c r="H17" s="18"/>
      <c r="I17" s="1209"/>
      <c r="J17" s="34">
        <v>75</v>
      </c>
      <c r="K17" s="35">
        <v>50</v>
      </c>
      <c r="L17" s="36">
        <f t="shared" si="1"/>
        <v>64.5</v>
      </c>
      <c r="N17" s="30"/>
      <c r="O17" s="31">
        <f t="shared" si="2"/>
        <v>60</v>
      </c>
      <c r="P17" s="31">
        <f t="shared" si="2"/>
        <v>60</v>
      </c>
      <c r="Q17" s="31">
        <f t="shared" si="2"/>
        <v>60</v>
      </c>
    </row>
    <row r="18" spans="1:17" ht="81" customHeight="1" thickBot="1">
      <c r="A18" s="1188"/>
      <c r="B18" s="26" t="s">
        <v>1207</v>
      </c>
      <c r="C18" s="38" t="s">
        <v>1208</v>
      </c>
      <c r="D18" s="38" t="s">
        <v>2569</v>
      </c>
      <c r="E18" s="878">
        <f>'Summary Sheet'!C84</f>
        <v>85</v>
      </c>
      <c r="F18" s="878">
        <f>'Summary Sheet'!D84</f>
        <v>71.428571428571431</v>
      </c>
      <c r="G18" s="878">
        <f t="shared" si="0"/>
        <v>78.214285714285722</v>
      </c>
      <c r="H18" s="18"/>
      <c r="I18" s="1209"/>
      <c r="J18" s="39">
        <v>75</v>
      </c>
      <c r="K18" s="40">
        <v>50</v>
      </c>
      <c r="L18" s="41">
        <f t="shared" si="1"/>
        <v>64.5</v>
      </c>
      <c r="N18" s="30"/>
      <c r="O18" s="31">
        <f t="shared" si="2"/>
        <v>60</v>
      </c>
      <c r="P18" s="31">
        <f t="shared" si="2"/>
        <v>60</v>
      </c>
      <c r="Q18" s="31">
        <f t="shared" si="2"/>
        <v>60</v>
      </c>
    </row>
    <row r="19" spans="1:17" ht="160.15" customHeight="1" thickBot="1">
      <c r="A19" s="1188"/>
      <c r="B19" s="44" t="s">
        <v>1243</v>
      </c>
      <c r="C19" s="43" t="s">
        <v>1244</v>
      </c>
      <c r="D19" s="43" t="s">
        <v>2570</v>
      </c>
      <c r="E19" s="879">
        <f>'Summary Sheet'!C92</f>
        <v>60</v>
      </c>
      <c r="F19" s="879">
        <f>'Summary Sheet'!D92</f>
        <v>33.333333333333329</v>
      </c>
      <c r="G19" s="878">
        <f t="shared" si="0"/>
        <v>46.666666666666664</v>
      </c>
      <c r="H19" s="18"/>
      <c r="I19" s="1209"/>
      <c r="J19" s="34">
        <v>75</v>
      </c>
      <c r="K19" s="35">
        <v>50</v>
      </c>
      <c r="L19" s="36">
        <f t="shared" si="1"/>
        <v>64.5</v>
      </c>
      <c r="N19" s="30"/>
      <c r="O19" s="31">
        <f t="shared" si="2"/>
        <v>60</v>
      </c>
      <c r="P19" s="31">
        <f t="shared" si="2"/>
        <v>60</v>
      </c>
      <c r="Q19" s="31">
        <f t="shared" si="2"/>
        <v>60</v>
      </c>
    </row>
    <row r="20" spans="1:17" ht="112.15" customHeight="1" thickBot="1">
      <c r="A20" s="37" t="s">
        <v>1291</v>
      </c>
      <c r="B20" s="26" t="s">
        <v>1292</v>
      </c>
      <c r="C20" s="38" t="s">
        <v>1293</v>
      </c>
      <c r="D20" s="38" t="s">
        <v>2571</v>
      </c>
      <c r="E20" s="878">
        <f>'Summary Sheet'!C99</f>
        <v>81.25</v>
      </c>
      <c r="F20" s="878">
        <f>'Summary Sheet'!D99</f>
        <v>70</v>
      </c>
      <c r="G20" s="878">
        <f t="shared" si="0"/>
        <v>75.625</v>
      </c>
      <c r="H20" s="18"/>
      <c r="I20" s="1209"/>
      <c r="J20" s="39">
        <v>75</v>
      </c>
      <c r="K20" s="40">
        <v>50</v>
      </c>
      <c r="L20" s="41">
        <f t="shared" si="1"/>
        <v>64.5</v>
      </c>
      <c r="N20" s="30"/>
      <c r="O20" s="31">
        <f t="shared" si="2"/>
        <v>60</v>
      </c>
      <c r="P20" s="31">
        <f t="shared" si="2"/>
        <v>60</v>
      </c>
      <c r="Q20" s="31">
        <f t="shared" si="2"/>
        <v>60</v>
      </c>
    </row>
    <row r="21" spans="1:17" ht="48" customHeight="1" thickBot="1">
      <c r="A21" s="1215" t="s">
        <v>1330</v>
      </c>
      <c r="B21" s="45" t="s">
        <v>1331</v>
      </c>
      <c r="C21" s="44" t="s">
        <v>1332</v>
      </c>
      <c r="D21" s="43" t="s">
        <v>2572</v>
      </c>
      <c r="E21" s="879">
        <f>'Summary Sheet'!C103</f>
        <v>100</v>
      </c>
      <c r="F21" s="879">
        <f>'Summary Sheet'!D103</f>
        <v>0</v>
      </c>
      <c r="G21" s="878">
        <f t="shared" si="0"/>
        <v>50</v>
      </c>
      <c r="H21" s="18"/>
      <c r="I21" s="1209"/>
      <c r="J21" s="34">
        <v>75</v>
      </c>
      <c r="K21" s="35">
        <v>50</v>
      </c>
      <c r="L21" s="36">
        <f t="shared" si="1"/>
        <v>64.5</v>
      </c>
      <c r="N21" s="30"/>
      <c r="O21" s="31">
        <f t="shared" si="2"/>
        <v>60</v>
      </c>
      <c r="P21" s="31">
        <f t="shared" si="2"/>
        <v>60</v>
      </c>
      <c r="Q21" s="31">
        <f t="shared" si="2"/>
        <v>60</v>
      </c>
    </row>
    <row r="22" spans="1:17" ht="50.65" customHeight="1" thickBot="1">
      <c r="A22" s="1216"/>
      <c r="B22" s="26" t="s">
        <v>1342</v>
      </c>
      <c r="C22" s="26" t="s">
        <v>1343</v>
      </c>
      <c r="D22" s="46" t="s">
        <v>2573</v>
      </c>
      <c r="E22" s="880">
        <f>'Summary Sheet'!C107</f>
        <v>100</v>
      </c>
      <c r="F22" s="880">
        <f>'Summary Sheet'!D107</f>
        <v>100</v>
      </c>
      <c r="G22" s="880">
        <f t="shared" si="0"/>
        <v>100</v>
      </c>
      <c r="H22" s="18"/>
      <c r="I22" s="1210"/>
      <c r="J22" s="47">
        <v>75</v>
      </c>
      <c r="K22" s="48">
        <v>50</v>
      </c>
      <c r="L22" s="49">
        <f t="shared" si="1"/>
        <v>64.5</v>
      </c>
      <c r="N22" s="30"/>
      <c r="O22" s="31">
        <f t="shared" si="2"/>
        <v>60</v>
      </c>
      <c r="P22" s="31">
        <f t="shared" si="2"/>
        <v>60</v>
      </c>
      <c r="Q22" s="31">
        <f t="shared" si="2"/>
        <v>60</v>
      </c>
    </row>
    <row r="23" spans="1:17" ht="15.75" thickBot="1">
      <c r="A23" s="50"/>
      <c r="B23" s="51"/>
      <c r="C23" s="51"/>
      <c r="D23" s="51"/>
      <c r="E23" s="52">
        <f>AVERAGE(E6:E22)</f>
        <v>76.544219136930124</v>
      </c>
      <c r="F23" s="52">
        <f>AVERAGE(F6:F22)</f>
        <v>58.144238802133536</v>
      </c>
      <c r="G23" s="53"/>
      <c r="H23" s="54"/>
      <c r="I23" s="55"/>
      <c r="J23" s="56"/>
      <c r="K23" s="56"/>
      <c r="L23" s="57"/>
      <c r="N23" s="30"/>
    </row>
    <row r="24" spans="1:17">
      <c r="A24"/>
      <c r="B24"/>
      <c r="C24"/>
      <c r="D24"/>
      <c r="E24" s="58"/>
      <c r="F24" s="58"/>
      <c r="G24" s="58"/>
    </row>
    <row r="25" spans="1:17">
      <c r="A25"/>
      <c r="B25"/>
      <c r="C25"/>
      <c r="D25"/>
      <c r="E25" s="58"/>
      <c r="F25" s="58"/>
      <c r="G25" s="58"/>
    </row>
    <row r="26" spans="1:17">
      <c r="A26"/>
      <c r="B26"/>
      <c r="C26"/>
      <c r="D26"/>
      <c r="E26" s="58"/>
      <c r="F26" s="58"/>
      <c r="G26" s="58"/>
    </row>
    <row r="27" spans="1:17">
      <c r="A27"/>
      <c r="B27"/>
      <c r="C27"/>
      <c r="D27"/>
      <c r="E27" s="58"/>
      <c r="F27" s="58"/>
      <c r="G27" s="58"/>
    </row>
  </sheetData>
  <mergeCells count="16">
    <mergeCell ref="A6:A7"/>
    <mergeCell ref="A1:G1"/>
    <mergeCell ref="I1:L1"/>
    <mergeCell ref="M1:M5"/>
    <mergeCell ref="N1:Q1"/>
    <mergeCell ref="E2:G2"/>
    <mergeCell ref="I2:I22"/>
    <mergeCell ref="J2:J3"/>
    <mergeCell ref="K2:K3"/>
    <mergeCell ref="L2:L3"/>
    <mergeCell ref="N2:N5"/>
    <mergeCell ref="A9:A19"/>
    <mergeCell ref="A21:A22"/>
    <mergeCell ref="O2:O3"/>
    <mergeCell ref="P2:P3"/>
    <mergeCell ref="Q2:Q3"/>
  </mergeCells>
  <conditionalFormatting sqref="E1:G22 E24:G1048576">
    <cfRule type="colorScale" priority="1">
      <colorScale>
        <cfvo type="num" val="0"/>
        <cfvo type="num" val="50"/>
        <cfvo type="num" val="100"/>
        <color rgb="FFF8696B"/>
        <color rgb="FFFFEB84"/>
        <color rgb="FF63BE7B"/>
      </colorScale>
    </cfRule>
  </conditionalFormatting>
  <pageMargins left="0.7" right="0.7" top="0.75" bottom="0.75" header="0.3" footer="0.3"/>
  <pageSetup paperSize="9" scale="19" fitToHeight="0" orientation="portrait" verticalDpi="300" r:id="rId1"/>
  <headerFooter>
    <oddHeader xml:space="preserve">&amp;L*Only for use with Pervade CS Conversion module© </oddHead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9DF33-B2A0-409A-86F6-587ACCC62159}">
  <dimension ref="A1"/>
  <sheetViews>
    <sheetView zoomScale="85" zoomScaleNormal="85" workbookViewId="0">
      <selection activeCell="AZ57" sqref="AZ57"/>
    </sheetView>
  </sheetViews>
  <sheetFormatPr defaultRowHeight="15"/>
  <sheetData/>
  <pageMargins left="0.7" right="0.7" top="0.75" bottom="0.75" header="0.3" footer="0.3"/>
  <pageSetup paperSize="9" scale="20" orientation="portrait" verticalDpi="300" r:id="rId1"/>
  <headerFooter>
    <oddHeader xml:space="preserve">&amp;L*Only for use with Pervade CS Conversion module© </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B9F7D790CD87F4CA1AA24057FDCF9A7" ma:contentTypeVersion="15" ma:contentTypeDescription="Create a new document." ma:contentTypeScope="" ma:versionID="1afba33cd3df8a65b5e6557b820e9da6">
  <xsd:schema xmlns:xsd="http://www.w3.org/2001/XMLSchema" xmlns:xs="http://www.w3.org/2001/XMLSchema" xmlns:p="http://schemas.microsoft.com/office/2006/metadata/properties" xmlns:ns2="c4c25b0b-a9b2-4e3e-b634-39fec33a3420" xmlns:ns3="5345c5cd-b95b-4824-9623-986043bc3f98" targetNamespace="http://schemas.microsoft.com/office/2006/metadata/properties" ma:root="true" ma:fieldsID="74ebf168626ea0bc9e274c285bed9a7f" ns2:_="" ns3:_="">
    <xsd:import namespace="c4c25b0b-a9b2-4e3e-b634-39fec33a3420"/>
    <xsd:import namespace="5345c5cd-b95b-4824-9623-986043bc3f9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4c25b0b-a9b2-4e3e-b634-39fec33a34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91377cd-c96a-43ab-ab84-0750d421662f"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345c5cd-b95b-4824-9623-986043bc3f98"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485e359-7b98-47e1-be11-d01be9ff8dcf}" ma:internalName="TaxCatchAll" ma:showField="CatchAllData" ma:web="5345c5cd-b95b-4824-9623-986043bc3f98">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345c5cd-b95b-4824-9623-986043bc3f98" xsi:nil="true"/>
    <lcf76f155ced4ddcb4097134ff3c332f xmlns="c4c25b0b-a9b2-4e3e-b634-39fec33a342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B0CCE1B-30DF-408D-907A-0FB4342F2F34}"/>
</file>

<file path=customXml/itemProps2.xml><?xml version="1.0" encoding="utf-8"?>
<ds:datastoreItem xmlns:ds="http://schemas.openxmlformats.org/officeDocument/2006/customXml" ds:itemID="{B3BFEEF6-07E1-42F0-ADB3-0BBE0D94FC14}"/>
</file>

<file path=customXml/itemProps3.xml><?xml version="1.0" encoding="utf-8"?>
<ds:datastoreItem xmlns:ds="http://schemas.openxmlformats.org/officeDocument/2006/customXml" ds:itemID="{E9D73E6B-36D0-4B0C-9DE3-33FE6A8F01D5}"/>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Robertson</dc:creator>
  <cp:keywords/>
  <dc:description/>
  <cp:lastModifiedBy>Stella McManus</cp:lastModifiedBy>
  <cp:revision/>
  <dcterms:created xsi:type="dcterms:W3CDTF">2022-12-05T14:20:31Z</dcterms:created>
  <dcterms:modified xsi:type="dcterms:W3CDTF">2025-11-23T14:27:58Z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0x0101001B9F7D790CD87F4CA1AA24057FDCF9A7</vt:lpwstr>
  </property>
  <property fmtid="{D5CDD505-2E9C-101B-9397-08002B2CF9AE}" pid="3" name="MediaServiceImageTags">
    <vt:lpwstr/>
  </property>
</Properties>
</file>